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<sst xmlns="http://schemas.openxmlformats.org/spreadsheetml/2006/main" count="408" uniqueCount="352">
  <si>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</si>
  <si>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</si>
  <si>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</si>
  <si>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</si>
  <si>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</si>
  <si>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</si>
  <si>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</si>
  <si>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</si>
  <si>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</si>
  <si>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</si>
  <si>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</si>
  <si>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</si>
  <si>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</si>
  <si>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</si>
  <si>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</si>
  <si>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</si>
  <si>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</si>
  <si>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</si>
  <si>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</si>
  <si>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</si>
  <si>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</si>
  <si>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</si>
  <si>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</si>
  <si>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</si>
  <si>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</si>
  <si>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</si>
  <si>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</si>
  <si>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</si>
  <si>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</si>
  <si>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</si>
  <si>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</si>
  <si>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</si>
  <si>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</si>
  <si>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</si>
  <si>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</si>
  <si>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</si>
  <si>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</si>
  <si>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</si>
  <si>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</si>
  <si>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</si>
  <si>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</si>
  <si>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</si>
  <si>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</si>
  <si>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</si>
  <si>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</si>
  <si>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</si>
  <si>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</si>
  <si>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</si>
  <si>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</si>
  <si>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</si>
  <si>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</si>
  <si>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</si>
  <si>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</si>
  <si>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</si>
  <si>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</si>
  <si>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</si>
  <si>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</si>
  <si>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</si>
  <si>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</si>
  <si>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</si>
  <si>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</si>
  <si>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</si>
  <si>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</si>
  <si>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</si>
  <si>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</si>
  <si>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</si>
  <si>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</si>
  <si>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</si>
  <si>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</si>
  <si>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</si>
  <si>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</si>
  <si>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</si>
  <si>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</si>
  <si>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</si>
  <si>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</si>
  <si>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</si>
  <si>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</si>
  <si>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</si>
  <si>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</si>
  <si>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</si>
  <si>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</si>
  <si>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</si>
  <si>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</si>
  <si>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</si>
  <si>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</si>
  <si>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</si>
  <si>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</si>
  <si>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</si>
  <si>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</si>
  <si>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</si>
  <si>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</si>
  <si>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</si>
  <si>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</si>
  <si>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</si>
  <si>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</si>
  <si>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</si>
  <si>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</si>
  <si>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</si>
  <si>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</si>
  <si>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</si>
  <si>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</si>
  <si>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</si>
  <si>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</si>
  <si>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</si>
  <si>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</si>
  <si>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</si>
  <si>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</si>
  <si>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</si>
  <si>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</si>
  <si>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</si>
  <si>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</si>
  <si>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</si>
  <si>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</si>
  <si>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</si>
  <si>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</si>
  <si>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</si>
  <si>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</si>
  <si>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</si>
  <si>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</si>
  <si>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</si>
  <si>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</si>
  <si>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</si>
  <si>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</si>
  <si>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</si>
  <si>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</si>
  <si>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</si>
  <si>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</si>
  <si>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</si>
  <si>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</si>
  <si>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</si>
  <si>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</si>
  <si>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</si>
  <si>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</si>
  <si>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</si>
  <si>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</si>
  <si>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</si>
  <si>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</si>
  <si>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</si>
  <si>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</si>
  <si>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</si>
  <si>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</si>
  <si>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</si>
  <si>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</si>
  <si>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</si>
  <si>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</si>
  <si>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</si>
  <si>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</si>
  <si>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</si>
  <si>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</si>
  <si>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</si>
  <si>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</si>
  <si>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</si>
  <si>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</si>
  <si>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</si>
  <si>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</si>
  <si>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</si>
  <si>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</si>
  <si>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</si>
  <si>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</si>
  <si>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</si>
  <si>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</si>
  <si>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</si>
  <si>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</si>
  <si>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</si>
  <si>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</si>
  <si>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</si>
  <si>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</si>
  <si>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</si>
  <si>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</si>
  <si>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</si>
  <si>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</si>
  <si>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</si>
  <si>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</si>
  <si>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</si>
  <si>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</si>
  <si>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</si>
  <si>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</si>
  <si>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</si>
  <si>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</si>
  <si>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</si>
  <si>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</si>
  <si>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</si>
  <si>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</si>
  <si>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</si>
  <si>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</si>
  <si>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</si>
  <si>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</si>
  <si>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</si>
  <si>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</si>
  <si>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</si>
  <si>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</si>
  <si>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</si>
  <si>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</si>
  <si>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</si>
  <si>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</si>
  <si>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</si>
  <si>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</si>
  <si>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</si>
  <si>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</si>
  <si>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</si>
  <si>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</si>
  <si>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</si>
  <si>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</si>
  <si>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</si>
  <si>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</si>
  <si>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</si>
  <si>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</si>
  <si>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</si>
  <si>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</si>
  <si>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</si>
  <si>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</si>
  <si>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</si>
  <si>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</si>
  <si>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</si>
  <si>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</si>
  <si>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</si>
  <si>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</si>
  <si>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</si>
  <si>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</si>
  <si>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</si>
  <si>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</si>
  <si>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</si>
  <si>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</si>
  <si>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</si>
  <si>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</si>
  <si>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</si>
  <si>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</si>
  <si>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</si>
  <si>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</si>
  <si>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</si>
  <si>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</si>
  <si>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</si>
  <si>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</si>
  <si>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</si>
  <si>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</si>
  <si>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</si>
  <si>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</si>
  <si>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</si>
  <si>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</si>
  <si>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</si>
  <si>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</si>
  <si>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</si>
  <si>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</si>
  <si>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</si>
  <si>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</si>
  <si>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</si>
  <si>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</si>
  <si>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</si>
  <si>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</si>
  <si>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</si>
  <si>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</si>
  <si>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</si>
  <si>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</si>
  <si>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</si>
  <si>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</si>
  <si>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</si>
  <si>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</si>
  <si>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</si>
  <si>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</si>
  <si>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</si>
  <si>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</si>
  <si>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</si>
  <si>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</si>
  <si>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</si>
  <si>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</si>
  <si>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</si>
  <si>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</si>
  <si>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</si>
  <si>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</si>
  <si>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</si>
  <si>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</si>
  <si>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</si>
  <si>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</si>
  <si>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</si>
  <si>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</si>
  <si>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</si>
  <si>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</si>
  <si>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</si>
  <si>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</si>
  <si>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</si>
  <si>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</si>
  <si>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</si>
  <si>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</si>
  <si>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</si>
  <si>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</si>
  <si>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</si>
  <si>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</si>
  <si>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</si>
  <si>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</si>
  <si>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</si>
  <si>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</si>
  <si>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</si>
  <si>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</si>
  <si>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</si>
  <si>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</si>
  <si>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</si>
  <si>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</si>
  <si>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</si>
  <si>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</si>
  <si>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</si>
  <si>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</si>
  <si>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</si>
  <si>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</si>
  <si>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</si>
  <si>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</si>
  <si>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</si>
  <si>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</si>
  <si>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</si>
  <si>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</si>
  <si>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</si>
  <si>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</si>
  <si>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</si>
  <si>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</si>
  <si>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</si>
  <si>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</si>
  <si>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</si>
  <si>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</si>
  <si>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</si>
  <si>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</si>
  <si>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</si>
  <si>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</si>
  <si>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</si>
  <si>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</si>
  <si>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</si>
  <si>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</si>
  <si>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</si>
  <si>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</si>
  <si>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</si>
  <si>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</si>
  <si>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</si>
  <si>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</si>
  <si>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</si>
  <si>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Vesna Mikulec</t>
  </si>
  <si>
    <t>01 616 00 49</t>
  </si>
  <si>
    <t>01 617 66 90</t>
  </si>
  <si>
    <t>vesna.mikulec@croatiaairlines.hr</t>
  </si>
  <si>
    <t>Kučko Krešimir</t>
  </si>
  <si>
    <t>5110</t>
  </si>
  <si>
    <t>DA</t>
  </si>
  <si>
    <t>OBZOR PUTOVANJA d.o.o.</t>
  </si>
  <si>
    <t>Zagreb, Avenija Marina Držića bb</t>
  </si>
  <si>
    <t>00490555</t>
  </si>
  <si>
    <t>AMADEUS CROATIA d.d.</t>
  </si>
  <si>
    <t>Zagreb, Ilica 150</t>
  </si>
  <si>
    <t>00485764</t>
  </si>
  <si>
    <t>PLESO PRIJEVOZ d.o.o.</t>
  </si>
  <si>
    <t>00712728</t>
  </si>
  <si>
    <t>1.1.2014.</t>
  </si>
  <si>
    <t>30.6.2014.</t>
  </si>
  <si>
    <t>u razdoblju 1.1.2014. do 30.6.2014.</t>
  </si>
  <si>
    <t>Obveznik: CROATIA AIRLINES GRUPA</t>
  </si>
  <si>
    <t>stanje na dan 30.6.2014.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</si>
</sst>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2" t="s">
        <v>248</v>
      </c>
      <c r="B1" s="203"/>
      <c r="C1" s="20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2" t="s">
        <v>249</v>
      </c>
      <c r="B2" s="153"/>
      <c r="C2" s="153"/>
      <c r="D2" s="154"/>
      <c r="E2" s="115" t="s">
        <v>347</v>
      </c>
      <c r="F2" s="12"/>
      <c r="G2" s="13" t="s">
        <v>250</v>
      </c>
      <c r="H2" s="115" t="s">
        <v>348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5" t="s">
        <v>317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8" t="s">
        <v>251</v>
      </c>
      <c r="B6" s="159"/>
      <c r="C6" s="150" t="s">
        <v>323</v>
      </c>
      <c r="D6" s="151"/>
      <c r="E6" s="123"/>
      <c r="F6" s="123"/>
      <c r="G6" s="123"/>
      <c r="H6" s="123"/>
      <c r="I6" s="124"/>
      <c r="J6" s="10"/>
      <c r="K6" s="10"/>
      <c r="L6" s="10"/>
    </row>
    <row r="7" spans="1:12" ht="12.75">
      <c r="A7" s="90"/>
      <c r="B7" s="22"/>
      <c r="C7" s="125"/>
      <c r="D7" s="125"/>
      <c r="E7" s="123"/>
      <c r="F7" s="123"/>
      <c r="G7" s="123"/>
      <c r="H7" s="123"/>
      <c r="I7" s="124"/>
      <c r="J7" s="10"/>
      <c r="K7" s="10"/>
      <c r="L7" s="10"/>
    </row>
    <row r="8" spans="1:12" ht="12.75">
      <c r="A8" s="160" t="s">
        <v>252</v>
      </c>
      <c r="B8" s="161"/>
      <c r="C8" s="150" t="s">
        <v>324</v>
      </c>
      <c r="D8" s="151"/>
      <c r="E8" s="123"/>
      <c r="F8" s="123"/>
      <c r="G8" s="123"/>
      <c r="H8" s="123"/>
      <c r="I8" s="126"/>
      <c r="J8" s="10"/>
      <c r="K8" s="10"/>
      <c r="L8" s="10"/>
    </row>
    <row r="9" spans="1:12" ht="12.75">
      <c r="A9" s="92"/>
      <c r="B9" s="50"/>
      <c r="C9" s="127"/>
      <c r="D9" s="128"/>
      <c r="E9" s="125"/>
      <c r="F9" s="125"/>
      <c r="G9" s="125"/>
      <c r="H9" s="125"/>
      <c r="I9" s="126"/>
      <c r="J9" s="10"/>
      <c r="K9" s="10"/>
      <c r="L9" s="10"/>
    </row>
    <row r="10" spans="1:12" ht="12.75">
      <c r="A10" s="147" t="s">
        <v>253</v>
      </c>
      <c r="B10" s="148"/>
      <c r="C10" s="150" t="s">
        <v>325</v>
      </c>
      <c r="D10" s="151"/>
      <c r="E10" s="125"/>
      <c r="F10" s="125"/>
      <c r="G10" s="125"/>
      <c r="H10" s="125"/>
      <c r="I10" s="126"/>
      <c r="J10" s="10"/>
      <c r="K10" s="10"/>
      <c r="L10" s="10"/>
    </row>
    <row r="11" spans="1:12" ht="12.75">
      <c r="A11" s="149"/>
      <c r="B11" s="148"/>
      <c r="C11" s="125"/>
      <c r="D11" s="125"/>
      <c r="E11" s="125"/>
      <c r="F11" s="125"/>
      <c r="G11" s="125"/>
      <c r="H11" s="125"/>
      <c r="I11" s="126"/>
      <c r="J11" s="10"/>
      <c r="K11" s="10"/>
      <c r="L11" s="10"/>
    </row>
    <row r="12" spans="1:12" ht="12.75">
      <c r="A12" s="158" t="s">
        <v>254</v>
      </c>
      <c r="B12" s="159"/>
      <c r="C12" s="162" t="s">
        <v>326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0"/>
      <c r="B13" s="22"/>
      <c r="C13" s="129"/>
      <c r="D13" s="125"/>
      <c r="E13" s="125"/>
      <c r="F13" s="125"/>
      <c r="G13" s="125"/>
      <c r="H13" s="125"/>
      <c r="I13" s="126"/>
      <c r="J13" s="10"/>
      <c r="K13" s="10"/>
      <c r="L13" s="10"/>
    </row>
    <row r="14" spans="1:12" ht="12.75">
      <c r="A14" s="158" t="s">
        <v>255</v>
      </c>
      <c r="B14" s="159"/>
      <c r="C14" s="165">
        <v>10010</v>
      </c>
      <c r="D14" s="166"/>
      <c r="E14" s="125"/>
      <c r="F14" s="162" t="s">
        <v>327</v>
      </c>
      <c r="G14" s="163"/>
      <c r="H14" s="163"/>
      <c r="I14" s="164"/>
      <c r="J14" s="10"/>
      <c r="K14" s="10"/>
      <c r="L14" s="10"/>
    </row>
    <row r="15" spans="1:12" ht="12.75">
      <c r="A15" s="90"/>
      <c r="B15" s="22"/>
      <c r="C15" s="125"/>
      <c r="D15" s="125"/>
      <c r="E15" s="125"/>
      <c r="F15" s="125"/>
      <c r="G15" s="125"/>
      <c r="H15" s="125"/>
      <c r="I15" s="126"/>
      <c r="J15" s="10"/>
      <c r="K15" s="10"/>
      <c r="L15" s="10"/>
    </row>
    <row r="16" spans="1:12" ht="12.75">
      <c r="A16" s="158" t="s">
        <v>256</v>
      </c>
      <c r="B16" s="159"/>
      <c r="C16" s="162" t="s">
        <v>328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0"/>
      <c r="B17" s="22"/>
      <c r="C17" s="125"/>
      <c r="D17" s="125"/>
      <c r="E17" s="125"/>
      <c r="F17" s="125"/>
      <c r="G17" s="125"/>
      <c r="H17" s="125"/>
      <c r="I17" s="126"/>
      <c r="J17" s="10"/>
      <c r="K17" s="10"/>
      <c r="L17" s="10"/>
    </row>
    <row r="18" spans="1:12" ht="12.75">
      <c r="A18" s="158" t="s">
        <v>257</v>
      </c>
      <c r="B18" s="159"/>
      <c r="C18" s="167" t="s">
        <v>329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0"/>
      <c r="B19" s="22"/>
      <c r="C19" s="129"/>
      <c r="D19" s="125"/>
      <c r="E19" s="125"/>
      <c r="F19" s="125"/>
      <c r="G19" s="125"/>
      <c r="H19" s="125"/>
      <c r="I19" s="126"/>
      <c r="J19" s="10"/>
      <c r="K19" s="10"/>
      <c r="L19" s="10"/>
    </row>
    <row r="20" spans="1:12" ht="12.75">
      <c r="A20" s="158" t="s">
        <v>258</v>
      </c>
      <c r="B20" s="159"/>
      <c r="C20" s="167" t="s">
        <v>330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0"/>
      <c r="B21" s="22"/>
      <c r="C21" s="129"/>
      <c r="D21" s="125"/>
      <c r="E21" s="125"/>
      <c r="F21" s="125"/>
      <c r="G21" s="125"/>
      <c r="H21" s="125"/>
      <c r="I21" s="126"/>
      <c r="J21" s="10"/>
      <c r="K21" s="10"/>
      <c r="L21" s="10"/>
    </row>
    <row r="22" spans="1:12" ht="12.75">
      <c r="A22" s="158" t="s">
        <v>259</v>
      </c>
      <c r="B22" s="159"/>
      <c r="C22" s="116">
        <v>133</v>
      </c>
      <c r="D22" s="162" t="s">
        <v>327</v>
      </c>
      <c r="E22" s="170"/>
      <c r="F22" s="171"/>
      <c r="G22" s="172"/>
      <c r="H22" s="173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8" t="s">
        <v>260</v>
      </c>
      <c r="B24" s="159"/>
      <c r="C24" s="116">
        <v>21</v>
      </c>
      <c r="D24" s="162" t="s">
        <v>331</v>
      </c>
      <c r="E24" s="170"/>
      <c r="F24" s="170"/>
      <c r="G24" s="171"/>
      <c r="H24" s="131" t="s">
        <v>261</v>
      </c>
      <c r="I24" s="117">
        <f>975+15+8</f>
        <v>998</v>
      </c>
      <c r="J24" s="10"/>
      <c r="K24" s="10"/>
      <c r="L24" s="10"/>
    </row>
    <row r="25" spans="1:12" ht="12.75">
      <c r="A25" s="90"/>
      <c r="B25" s="22"/>
      <c r="C25" s="125"/>
      <c r="D25" s="24"/>
      <c r="E25" s="24"/>
      <c r="F25" s="24"/>
      <c r="G25" s="130"/>
      <c r="H25" s="130" t="s">
        <v>318</v>
      </c>
      <c r="I25" s="94"/>
      <c r="J25" s="10"/>
      <c r="K25" s="10"/>
      <c r="L25" s="10"/>
    </row>
    <row r="26" spans="1:12" ht="12.75">
      <c r="A26" s="158" t="s">
        <v>262</v>
      </c>
      <c r="B26" s="159"/>
      <c r="C26" s="118" t="s">
        <v>338</v>
      </c>
      <c r="D26" s="25"/>
      <c r="E26" s="132"/>
      <c r="F26" s="24"/>
      <c r="G26" s="174" t="s">
        <v>263</v>
      </c>
      <c r="H26" s="175"/>
      <c r="I26" s="119" t="s">
        <v>337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3" t="s">
        <v>339</v>
      </c>
      <c r="B30" s="184"/>
      <c r="C30" s="184"/>
      <c r="D30" s="185"/>
      <c r="E30" s="183" t="s">
        <v>340</v>
      </c>
      <c r="F30" s="186"/>
      <c r="G30" s="186"/>
      <c r="H30" s="150" t="s">
        <v>341</v>
      </c>
      <c r="I30" s="151"/>
      <c r="J30" s="10"/>
      <c r="K30" s="10"/>
      <c r="L30" s="10"/>
    </row>
    <row r="31" spans="1:12" ht="12.75">
      <c r="A31" s="143"/>
      <c r="B31" s="143"/>
      <c r="C31" s="144"/>
      <c r="D31" s="187"/>
      <c r="E31" s="187"/>
      <c r="F31" s="187"/>
      <c r="G31" s="188"/>
      <c r="H31" s="24"/>
      <c r="I31" s="141"/>
      <c r="J31" s="10"/>
      <c r="K31" s="10"/>
      <c r="L31" s="10"/>
    </row>
    <row r="32" spans="1:12" ht="12.75">
      <c r="A32" s="183" t="s">
        <v>342</v>
      </c>
      <c r="B32" s="189"/>
      <c r="C32" s="189"/>
      <c r="D32" s="190"/>
      <c r="E32" s="183" t="s">
        <v>343</v>
      </c>
      <c r="F32" s="186"/>
      <c r="G32" s="186"/>
      <c r="H32" s="150" t="s">
        <v>344</v>
      </c>
      <c r="I32" s="151"/>
      <c r="J32" s="10"/>
      <c r="K32" s="10"/>
      <c r="L32" s="10"/>
    </row>
    <row r="33" spans="1:12" ht="12.75">
      <c r="A33" s="143"/>
      <c r="B33" s="143"/>
      <c r="C33" s="144"/>
      <c r="D33" s="145"/>
      <c r="E33" s="145"/>
      <c r="F33" s="145"/>
      <c r="G33" s="146"/>
      <c r="H33" s="125"/>
      <c r="I33" s="142"/>
      <c r="J33" s="10"/>
      <c r="K33" s="10"/>
      <c r="L33" s="10"/>
    </row>
    <row r="34" spans="1:12" ht="12.75">
      <c r="A34" s="183" t="s">
        <v>345</v>
      </c>
      <c r="B34" s="189"/>
      <c r="C34" s="189"/>
      <c r="D34" s="190"/>
      <c r="E34" s="183" t="s">
        <v>340</v>
      </c>
      <c r="F34" s="186"/>
      <c r="G34" s="186"/>
      <c r="H34" s="150" t="s">
        <v>346</v>
      </c>
      <c r="I34" s="151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83"/>
      <c r="B36" s="191"/>
      <c r="C36" s="191"/>
      <c r="D36" s="192"/>
      <c r="E36" s="183"/>
      <c r="F36" s="191"/>
      <c r="G36" s="191"/>
      <c r="H36" s="150"/>
      <c r="I36" s="151"/>
      <c r="J36" s="10"/>
      <c r="K36" s="10"/>
      <c r="L36" s="10"/>
    </row>
    <row r="37" spans="1:12" ht="12.75">
      <c r="A37" s="98"/>
      <c r="B37" s="30"/>
      <c r="C37" s="193"/>
      <c r="D37" s="194"/>
      <c r="E37" s="16"/>
      <c r="F37" s="193"/>
      <c r="G37" s="194"/>
      <c r="H37" s="16"/>
      <c r="I37" s="91"/>
      <c r="J37" s="10"/>
      <c r="K37" s="10"/>
      <c r="L37" s="10"/>
    </row>
    <row r="38" spans="1:12" ht="12.75">
      <c r="A38" s="183"/>
      <c r="B38" s="191"/>
      <c r="C38" s="191"/>
      <c r="D38" s="192"/>
      <c r="E38" s="183"/>
      <c r="F38" s="191"/>
      <c r="G38" s="191"/>
      <c r="H38" s="150"/>
      <c r="I38" s="151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83"/>
      <c r="B40" s="191"/>
      <c r="C40" s="191"/>
      <c r="D40" s="192"/>
      <c r="E40" s="183"/>
      <c r="F40" s="191"/>
      <c r="G40" s="191"/>
      <c r="H40" s="150"/>
      <c r="I40" s="151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7" t="s">
        <v>267</v>
      </c>
      <c r="B44" s="198"/>
      <c r="C44" s="150"/>
      <c r="D44" s="151"/>
      <c r="E44" s="26"/>
      <c r="F44" s="162"/>
      <c r="G44" s="191"/>
      <c r="H44" s="191"/>
      <c r="I44" s="192"/>
      <c r="J44" s="10"/>
      <c r="K44" s="10"/>
      <c r="L44" s="10"/>
    </row>
    <row r="45" spans="1:12" ht="12.75">
      <c r="A45" s="98"/>
      <c r="B45" s="30"/>
      <c r="C45" s="193"/>
      <c r="D45" s="194"/>
      <c r="E45" s="16"/>
      <c r="F45" s="193"/>
      <c r="G45" s="195"/>
      <c r="H45" s="35"/>
      <c r="I45" s="102"/>
      <c r="J45" s="10"/>
      <c r="K45" s="10"/>
      <c r="L45" s="10"/>
    </row>
    <row r="46" spans="1:12" ht="12.75">
      <c r="A46" s="147" t="s">
        <v>268</v>
      </c>
      <c r="B46" s="198"/>
      <c r="C46" s="162" t="s">
        <v>332</v>
      </c>
      <c r="D46" s="196"/>
      <c r="E46" s="196"/>
      <c r="F46" s="196"/>
      <c r="G46" s="196"/>
      <c r="H46" s="196"/>
      <c r="I46" s="197"/>
      <c r="J46" s="10"/>
      <c r="K46" s="10"/>
      <c r="L46" s="10"/>
    </row>
    <row r="47" spans="1:12" ht="12.75">
      <c r="A47" s="90"/>
      <c r="B47" s="22"/>
      <c r="C47" s="129" t="s">
        <v>269</v>
      </c>
      <c r="D47" s="125"/>
      <c r="E47" s="125"/>
      <c r="F47" s="125"/>
      <c r="G47" s="125"/>
      <c r="H47" s="125"/>
      <c r="I47" s="126"/>
      <c r="J47" s="10"/>
      <c r="K47" s="10"/>
      <c r="L47" s="10"/>
    </row>
    <row r="48" spans="1:12" ht="12.75">
      <c r="A48" s="147" t="s">
        <v>270</v>
      </c>
      <c r="B48" s="198"/>
      <c r="C48" s="199" t="s">
        <v>333</v>
      </c>
      <c r="D48" s="200"/>
      <c r="E48" s="201"/>
      <c r="F48" s="125"/>
      <c r="G48" s="131" t="s">
        <v>271</v>
      </c>
      <c r="H48" s="199" t="s">
        <v>334</v>
      </c>
      <c r="I48" s="201"/>
      <c r="J48" s="10"/>
      <c r="K48" s="10"/>
      <c r="L48" s="10"/>
    </row>
    <row r="49" spans="1:12" ht="12.75">
      <c r="A49" s="90"/>
      <c r="B49" s="22"/>
      <c r="C49" s="129"/>
      <c r="D49" s="125"/>
      <c r="E49" s="125"/>
      <c r="F49" s="125"/>
      <c r="G49" s="125"/>
      <c r="H49" s="125"/>
      <c r="I49" s="126"/>
      <c r="J49" s="10"/>
      <c r="K49" s="10"/>
      <c r="L49" s="10"/>
    </row>
    <row r="50" spans="1:12" ht="12.75">
      <c r="A50" s="147" t="s">
        <v>257</v>
      </c>
      <c r="B50" s="198"/>
      <c r="C50" s="210" t="s">
        <v>335</v>
      </c>
      <c r="D50" s="200"/>
      <c r="E50" s="200"/>
      <c r="F50" s="200"/>
      <c r="G50" s="200"/>
      <c r="H50" s="200"/>
      <c r="I50" s="201"/>
      <c r="J50" s="10"/>
      <c r="K50" s="10"/>
      <c r="L50" s="10"/>
    </row>
    <row r="51" spans="1:12" ht="12.75">
      <c r="A51" s="90"/>
      <c r="B51" s="22"/>
      <c r="C51" s="125"/>
      <c r="D51" s="125"/>
      <c r="E51" s="125"/>
      <c r="F51" s="125"/>
      <c r="G51" s="125"/>
      <c r="H51" s="125"/>
      <c r="I51" s="126"/>
      <c r="J51" s="10"/>
      <c r="K51" s="10"/>
      <c r="L51" s="10"/>
    </row>
    <row r="52" spans="1:12" ht="12.75">
      <c r="A52" s="158" t="s">
        <v>272</v>
      </c>
      <c r="B52" s="159"/>
      <c r="C52" s="199" t="s">
        <v>336</v>
      </c>
      <c r="D52" s="200"/>
      <c r="E52" s="200"/>
      <c r="F52" s="200"/>
      <c r="G52" s="200"/>
      <c r="H52" s="200"/>
      <c r="I52" s="164"/>
      <c r="J52" s="10"/>
      <c r="K52" s="10"/>
      <c r="L52" s="10"/>
    </row>
    <row r="53" spans="1:12" ht="12.75">
      <c r="A53" s="103"/>
      <c r="B53" s="20"/>
      <c r="C53" s="204" t="s">
        <v>273</v>
      </c>
      <c r="D53" s="204"/>
      <c r="E53" s="204"/>
      <c r="F53" s="204"/>
      <c r="G53" s="204"/>
      <c r="H53" s="204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211" t="s">
        <v>274</v>
      </c>
      <c r="C55" s="212"/>
      <c r="D55" s="212"/>
      <c r="E55" s="212"/>
      <c r="F55" s="49"/>
      <c r="G55" s="49"/>
      <c r="H55" s="49"/>
      <c r="I55" s="105"/>
      <c r="J55" s="10"/>
      <c r="K55" s="10"/>
      <c r="L55" s="10"/>
    </row>
    <row r="56" spans="1:12" ht="12.75">
      <c r="A56" s="103"/>
      <c r="B56" s="213" t="s">
        <v>306</v>
      </c>
      <c r="C56" s="214"/>
      <c r="D56" s="214"/>
      <c r="E56" s="214"/>
      <c r="F56" s="214"/>
      <c r="G56" s="214"/>
      <c r="H56" s="214"/>
      <c r="I56" s="215"/>
      <c r="J56" s="10"/>
      <c r="K56" s="10"/>
      <c r="L56" s="10"/>
    </row>
    <row r="57" spans="1:12" ht="12.75">
      <c r="A57" s="103"/>
      <c r="B57" s="213" t="s">
        <v>307</v>
      </c>
      <c r="C57" s="214"/>
      <c r="D57" s="214"/>
      <c r="E57" s="214"/>
      <c r="F57" s="214"/>
      <c r="G57" s="214"/>
      <c r="H57" s="214"/>
      <c r="I57" s="105"/>
      <c r="J57" s="10"/>
      <c r="K57" s="10"/>
      <c r="L57" s="10"/>
    </row>
    <row r="58" spans="1:12" ht="12.75">
      <c r="A58" s="103"/>
      <c r="B58" s="213" t="s">
        <v>308</v>
      </c>
      <c r="C58" s="214"/>
      <c r="D58" s="214"/>
      <c r="E58" s="214"/>
      <c r="F58" s="214"/>
      <c r="G58" s="214"/>
      <c r="H58" s="214"/>
      <c r="I58" s="215"/>
      <c r="J58" s="10"/>
      <c r="K58" s="10"/>
      <c r="L58" s="10"/>
    </row>
    <row r="59" spans="1:12" ht="12.75">
      <c r="A59" s="103"/>
      <c r="B59" s="213" t="s">
        <v>309</v>
      </c>
      <c r="C59" s="214"/>
      <c r="D59" s="214"/>
      <c r="E59" s="214"/>
      <c r="F59" s="214"/>
      <c r="G59" s="214"/>
      <c r="H59" s="214"/>
      <c r="I59" s="215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205" t="s">
        <v>277</v>
      </c>
      <c r="H62" s="206"/>
      <c r="I62" s="207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208"/>
      <c r="H63" s="209"/>
      <c r="I63" s="114"/>
      <c r="J63" s="10"/>
      <c r="K63" s="10"/>
      <c r="L63" s="10"/>
    </row>
  </sheetData>
  <sheetProtection/>
  <protectedRanges>
    <protectedRange sqref="E2 H2 I26 I24" name="Range1"/>
    <protectedRange sqref="C6:D6 C8:D8 C10:D10 C12:I12 C14:D14 F14:I14 C16:I16 C18:I18 C20:I20 C22:F22" name="Range1_1"/>
    <protectedRange sqref="C24:G24 C26" name="Range1_2"/>
    <protectedRange sqref="A30:D30 A32:D32 A34:D34" name="Range1_3"/>
    <protectedRange sqref="E30:G30" name="Range1_1_1"/>
    <protectedRange sqref="E32:G32" name="Range1_2_1"/>
    <protectedRange sqref="H30:I30" name="Range1_3_1"/>
    <protectedRange sqref="H32:I32" name="Range1_4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P12" sqref="P12"/>
    </sheetView>
  </sheetViews>
  <sheetFormatPr defaultColWidth="9.140625" defaultRowHeight="12.75"/>
  <cols>
    <col min="1" max="6" width="9.140625" style="51" customWidth="1"/>
    <col min="7" max="7" width="6.57421875" style="51" customWidth="1"/>
    <col min="8" max="8" width="2.421875" style="51" customWidth="1"/>
    <col min="9" max="9" width="6.57421875" style="51" customWidth="1"/>
    <col min="10" max="10" width="12.003906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53" t="s">
        <v>153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351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350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2.5">
      <c r="A4" s="258" t="s">
        <v>59</v>
      </c>
      <c r="B4" s="259"/>
      <c r="C4" s="259"/>
      <c r="D4" s="259"/>
      <c r="E4" s="259"/>
      <c r="F4" s="259"/>
      <c r="G4" s="259"/>
      <c r="H4" s="260"/>
      <c r="I4" s="56" t="s">
        <v>278</v>
      </c>
      <c r="J4" s="57" t="s">
        <v>319</v>
      </c>
      <c r="K4" s="58" t="s">
        <v>320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55">
        <v>2</v>
      </c>
      <c r="J5" s="54">
        <v>3</v>
      </c>
      <c r="K5" s="54">
        <v>4</v>
      </c>
    </row>
    <row r="6" spans="1:11" ht="5.25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43"/>
      <c r="I7" s="3">
        <v>1</v>
      </c>
      <c r="J7" s="6">
        <v>0</v>
      </c>
      <c r="K7" s="6">
        <v>0</v>
      </c>
    </row>
    <row r="8" spans="1:11" ht="12.75">
      <c r="A8" s="232" t="s">
        <v>13</v>
      </c>
      <c r="B8" s="233"/>
      <c r="C8" s="233"/>
      <c r="D8" s="233"/>
      <c r="E8" s="233"/>
      <c r="F8" s="233"/>
      <c r="G8" s="233"/>
      <c r="H8" s="234"/>
      <c r="I8" s="1">
        <v>2</v>
      </c>
      <c r="J8" s="133">
        <f>J9+J16+J26+J35+J39</f>
        <v>781039224</v>
      </c>
      <c r="K8" s="133">
        <f>K9+K16+K26+K35+K39</f>
        <v>665018803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2">
        <f>SUM(J10:J15)</f>
        <v>17696478</v>
      </c>
      <c r="K9" s="52">
        <f>SUM(K10:K15)</f>
        <v>16400191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15000449</v>
      </c>
      <c r="K11" s="7">
        <v>12532433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2696029</v>
      </c>
      <c r="K14" s="7">
        <v>3867758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2">
        <f>SUM(J17:J25)</f>
        <v>714505685</v>
      </c>
      <c r="K16" s="52">
        <f>SUM(K17:K25)</f>
        <v>582205241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24528160</v>
      </c>
      <c r="K17" s="7">
        <v>24528160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25684310</v>
      </c>
      <c r="K18" s="7">
        <v>24163978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98780232</v>
      </c>
      <c r="K19" s="7">
        <v>96245277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488226427</v>
      </c>
      <c r="K20" s="7">
        <v>373056967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41970423</v>
      </c>
      <c r="K22" s="7">
        <v>42070845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33917615</v>
      </c>
      <c r="K23" s="7">
        <v>20701428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1398518</v>
      </c>
      <c r="K24" s="7">
        <v>1438586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/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2">
        <f>SUM(J27:J34)</f>
        <v>48336694</v>
      </c>
      <c r="K26" s="52">
        <f>SUM(K27:K34)</f>
        <v>65913004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5273310</v>
      </c>
      <c r="K27" s="7">
        <v>5046678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0</v>
      </c>
      <c r="K29" s="7">
        <v>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1857600</v>
      </c>
      <c r="K31" s="7">
        <v>1393169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41205784</v>
      </c>
      <c r="K32" s="7">
        <v>59473157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2">
        <f>SUM(J36:J38)</f>
        <v>500367</v>
      </c>
      <c r="K35" s="52">
        <f>SUM(K36:K38)</f>
        <v>500367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0</v>
      </c>
      <c r="K37" s="7">
        <v>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500367</v>
      </c>
      <c r="K38" s="7">
        <v>500367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0</v>
      </c>
      <c r="K39" s="7">
        <v>0</v>
      </c>
    </row>
    <row r="40" spans="1:11" ht="12.75">
      <c r="A40" s="232" t="s">
        <v>240</v>
      </c>
      <c r="B40" s="233"/>
      <c r="C40" s="233"/>
      <c r="D40" s="233"/>
      <c r="E40" s="233"/>
      <c r="F40" s="233"/>
      <c r="G40" s="233"/>
      <c r="H40" s="234"/>
      <c r="I40" s="1">
        <v>34</v>
      </c>
      <c r="J40" s="133">
        <f>J41+J49+J56+J64</f>
        <v>204965589</v>
      </c>
      <c r="K40" s="133">
        <f>K41+K49+K56+K64</f>
        <v>397058214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2">
        <f>SUM(J42:J48)</f>
        <v>47626059</v>
      </c>
      <c r="K41" s="52">
        <f>SUM(K42:K48)</f>
        <v>50937408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47626059</v>
      </c>
      <c r="K42" s="7">
        <v>50354292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0</v>
      </c>
      <c r="K43" s="7">
        <v>0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0</v>
      </c>
      <c r="K44" s="7">
        <v>357000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0</v>
      </c>
      <c r="K45" s="7">
        <v>226116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0</v>
      </c>
      <c r="K46" s="7">
        <v>0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0</v>
      </c>
      <c r="K47" s="7">
        <v>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7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2">
        <f>SUM(J50:J55)</f>
        <v>102462040</v>
      </c>
      <c r="K49" s="52">
        <f>SUM(K50:K55)</f>
        <v>159285549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42217</v>
      </c>
      <c r="K50" s="7">
        <v>467383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67717260</v>
      </c>
      <c r="K51" s="7">
        <v>119863533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/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310538</v>
      </c>
      <c r="K53" s="7">
        <v>236600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18995705</v>
      </c>
      <c r="K54" s="7">
        <v>20864809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15396320</v>
      </c>
      <c r="K55" s="7">
        <v>17853224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2">
        <f>SUM(J57:J63)</f>
        <v>2695401</v>
      </c>
      <c r="K56" s="52">
        <f>SUM(K57:K63)</f>
        <v>23543938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191</v>
      </c>
      <c r="K61" s="7">
        <v>189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2693756</v>
      </c>
      <c r="K62" s="7">
        <v>23463477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1454</v>
      </c>
      <c r="K63" s="7">
        <v>80272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52182089</v>
      </c>
      <c r="K64" s="7">
        <v>163291319</v>
      </c>
    </row>
    <row r="65" spans="1:11" ht="12.75">
      <c r="A65" s="232" t="s">
        <v>56</v>
      </c>
      <c r="B65" s="233"/>
      <c r="C65" s="233"/>
      <c r="D65" s="233"/>
      <c r="E65" s="233"/>
      <c r="F65" s="233"/>
      <c r="G65" s="233"/>
      <c r="H65" s="234"/>
      <c r="I65" s="1">
        <v>59</v>
      </c>
      <c r="J65" s="7">
        <v>25104306</v>
      </c>
      <c r="K65" s="134">
        <v>26442398</v>
      </c>
    </row>
    <row r="66" spans="1:11" ht="12.75">
      <c r="A66" s="232" t="s">
        <v>241</v>
      </c>
      <c r="B66" s="233"/>
      <c r="C66" s="233"/>
      <c r="D66" s="233"/>
      <c r="E66" s="233"/>
      <c r="F66" s="233"/>
      <c r="G66" s="233"/>
      <c r="H66" s="234"/>
      <c r="I66" s="1">
        <v>60</v>
      </c>
      <c r="J66" s="133">
        <f>J7+J8+J40+J65</f>
        <v>1011109119</v>
      </c>
      <c r="K66" s="133">
        <f>K7+K8+K40+K65</f>
        <v>1088519415</v>
      </c>
    </row>
    <row r="67" spans="1:11" ht="12.75">
      <c r="A67" s="244" t="s">
        <v>91</v>
      </c>
      <c r="B67" s="245"/>
      <c r="C67" s="245"/>
      <c r="D67" s="245"/>
      <c r="E67" s="245"/>
      <c r="F67" s="245"/>
      <c r="G67" s="245"/>
      <c r="H67" s="246"/>
      <c r="I67" s="4">
        <v>61</v>
      </c>
      <c r="J67" s="8">
        <v>0</v>
      </c>
      <c r="K67" s="8">
        <v>0</v>
      </c>
    </row>
    <row r="68" spans="1:11" ht="12.75">
      <c r="A68" s="221" t="s">
        <v>58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43"/>
      <c r="I69" s="3">
        <v>62</v>
      </c>
      <c r="J69" s="136">
        <f>J70+J71+J72+J78+J79+J82+J85</f>
        <v>356608503</v>
      </c>
      <c r="K69" s="136">
        <f>K70+K71+K72+K78+K79+K82+K85</f>
        <v>321971295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277889530</v>
      </c>
      <c r="K70" s="7">
        <v>277889530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0</v>
      </c>
      <c r="K71" s="7">
        <v>0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2">
        <f>J73+J74-J75+J76+J77</f>
        <v>75738455</v>
      </c>
      <c r="K72" s="52">
        <f>K73+K74-K75+K76+K77</f>
        <v>79505780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10000</v>
      </c>
      <c r="K73" s="7">
        <v>10000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0</v>
      </c>
      <c r="K74" s="7">
        <v>0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2940</v>
      </c>
      <c r="K75" s="7">
        <v>2940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75731395</v>
      </c>
      <c r="K77" s="7">
        <v>79498720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154800</v>
      </c>
      <c r="K78" s="7">
        <v>-309631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2">
        <f>J80-J81</f>
        <v>1383647</v>
      </c>
      <c r="K79" s="52">
        <f>K80-K81</f>
        <v>2104425</v>
      </c>
    </row>
    <row r="80" spans="1:11" ht="12.75">
      <c r="A80" s="240" t="s">
        <v>169</v>
      </c>
      <c r="B80" s="241"/>
      <c r="C80" s="241"/>
      <c r="D80" s="241"/>
      <c r="E80" s="241"/>
      <c r="F80" s="241"/>
      <c r="G80" s="241"/>
      <c r="H80" s="242"/>
      <c r="I80" s="1">
        <v>73</v>
      </c>
      <c r="J80" s="7">
        <v>1383647</v>
      </c>
      <c r="K80" s="7">
        <v>2104425</v>
      </c>
    </row>
    <row r="81" spans="1:11" ht="12.75">
      <c r="A81" s="240" t="s">
        <v>170</v>
      </c>
      <c r="B81" s="241"/>
      <c r="C81" s="241"/>
      <c r="D81" s="241"/>
      <c r="E81" s="241"/>
      <c r="F81" s="241"/>
      <c r="G81" s="241"/>
      <c r="H81" s="242"/>
      <c r="I81" s="1">
        <v>74</v>
      </c>
      <c r="J81" s="7">
        <v>0</v>
      </c>
      <c r="K81" s="7">
        <v>0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2">
        <f>J83-J84</f>
        <v>1442071</v>
      </c>
      <c r="K82" s="52">
        <f>K83-K84</f>
        <v>-37218809</v>
      </c>
    </row>
    <row r="83" spans="1:11" ht="12.75">
      <c r="A83" s="240" t="s">
        <v>171</v>
      </c>
      <c r="B83" s="241"/>
      <c r="C83" s="241"/>
      <c r="D83" s="241"/>
      <c r="E83" s="241"/>
      <c r="F83" s="241"/>
      <c r="G83" s="241"/>
      <c r="H83" s="242"/>
      <c r="I83" s="1">
        <v>76</v>
      </c>
      <c r="J83" s="7">
        <v>1442071</v>
      </c>
      <c r="K83" s="7">
        <v>0</v>
      </c>
    </row>
    <row r="84" spans="1:11" ht="12.75">
      <c r="A84" s="240" t="s">
        <v>172</v>
      </c>
      <c r="B84" s="241"/>
      <c r="C84" s="241"/>
      <c r="D84" s="241"/>
      <c r="E84" s="241"/>
      <c r="F84" s="241"/>
      <c r="G84" s="241"/>
      <c r="H84" s="242"/>
      <c r="I84" s="1">
        <v>77</v>
      </c>
      <c r="J84" s="7">
        <v>0</v>
      </c>
      <c r="K84" s="7">
        <v>37218809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0</v>
      </c>
      <c r="K85" s="7">
        <v>0</v>
      </c>
    </row>
    <row r="86" spans="1:11" ht="12.75">
      <c r="A86" s="232" t="s">
        <v>19</v>
      </c>
      <c r="B86" s="233"/>
      <c r="C86" s="233"/>
      <c r="D86" s="233"/>
      <c r="E86" s="233"/>
      <c r="F86" s="233"/>
      <c r="G86" s="233"/>
      <c r="H86" s="234"/>
      <c r="I86" s="1">
        <v>79</v>
      </c>
      <c r="J86" s="133">
        <f>SUM(J87:J89)</f>
        <v>21348248</v>
      </c>
      <c r="K86" s="133">
        <f>SUM(K87:K89)</f>
        <v>14540748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7668619</v>
      </c>
      <c r="K87" s="7">
        <v>3862476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13679629</v>
      </c>
      <c r="K89" s="7">
        <v>10678272</v>
      </c>
    </row>
    <row r="90" spans="1:11" ht="12.75">
      <c r="A90" s="232" t="s">
        <v>20</v>
      </c>
      <c r="B90" s="233"/>
      <c r="C90" s="233"/>
      <c r="D90" s="233"/>
      <c r="E90" s="233"/>
      <c r="F90" s="233"/>
      <c r="G90" s="233"/>
      <c r="H90" s="234"/>
      <c r="I90" s="1">
        <v>83</v>
      </c>
      <c r="J90" s="133">
        <f>SUM(J91:J99)</f>
        <v>80010550</v>
      </c>
      <c r="K90" s="133">
        <f>SUM(K91:K99)</f>
        <v>81618737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73430</v>
      </c>
      <c r="K92" s="7">
        <v>73227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79937120</v>
      </c>
      <c r="K93" s="7">
        <v>81545510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>
        <v>0</v>
      </c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>
        <v>0</v>
      </c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>
        <v>0</v>
      </c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0</v>
      </c>
      <c r="K98" s="7">
        <v>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>
        <v>0</v>
      </c>
    </row>
    <row r="100" spans="1:11" ht="12.75">
      <c r="A100" s="232" t="s">
        <v>21</v>
      </c>
      <c r="B100" s="233"/>
      <c r="C100" s="233"/>
      <c r="D100" s="233"/>
      <c r="E100" s="233"/>
      <c r="F100" s="233"/>
      <c r="G100" s="233"/>
      <c r="H100" s="234"/>
      <c r="I100" s="1">
        <v>93</v>
      </c>
      <c r="J100" s="133">
        <f>SUM(J101:J112)</f>
        <v>534824160</v>
      </c>
      <c r="K100" s="133">
        <f>SUM(K101:K112)</f>
        <v>639986162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2019133</v>
      </c>
      <c r="K101" s="7">
        <v>1950444</v>
      </c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8578592</v>
      </c>
      <c r="K102" s="7">
        <v>13141440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201320012</v>
      </c>
      <c r="K103" s="7">
        <v>130182073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8482328</v>
      </c>
      <c r="K104" s="7">
        <v>5742071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163552642</v>
      </c>
      <c r="K105" s="7">
        <v>170351048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9625510</v>
      </c>
      <c r="K108" s="7">
        <v>10240340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8465599</v>
      </c>
      <c r="K109" s="7">
        <v>11669651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227109</v>
      </c>
      <c r="K110" s="7">
        <v>223694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132553235</v>
      </c>
      <c r="K112" s="7">
        <v>296485401</v>
      </c>
    </row>
    <row r="113" spans="1:1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">
        <v>106</v>
      </c>
      <c r="J113" s="7">
        <v>18317658</v>
      </c>
      <c r="K113" s="7">
        <v>30402473</v>
      </c>
    </row>
    <row r="114" spans="1:11" ht="12.75">
      <c r="A114" s="232" t="s">
        <v>25</v>
      </c>
      <c r="B114" s="233"/>
      <c r="C114" s="233"/>
      <c r="D114" s="233"/>
      <c r="E114" s="233"/>
      <c r="F114" s="233"/>
      <c r="G114" s="233"/>
      <c r="H114" s="234"/>
      <c r="I114" s="1">
        <v>107</v>
      </c>
      <c r="J114" s="133">
        <f>J69+J86+J90+J100+J113</f>
        <v>1011109119</v>
      </c>
      <c r="K114" s="133">
        <f>K69+K86+K90+K100+K113</f>
        <v>1088519415</v>
      </c>
    </row>
    <row r="115" spans="1:11" ht="12.75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135">
        <v>0</v>
      </c>
      <c r="K115" s="135">
        <v>0</v>
      </c>
    </row>
    <row r="116" spans="1:11" ht="12.75">
      <c r="A116" s="221" t="s">
        <v>310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f>J69</f>
        <v>356608503</v>
      </c>
      <c r="K118" s="7">
        <f>K69</f>
        <v>321971295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0</v>
      </c>
      <c r="K119" s="8">
        <v>0</v>
      </c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14:J65536 J82 J16 J26 J35 J40:J41 J49 J56 J66:J69 J72 J1:J9 J86 J90 J100 L1:IV65536 K1:K41 J79 K43:K65536"/>
    <dataValidation type="whole" operator="greaterThanOrEqual" allowBlank="1" showInputMessage="1" showErrorMessage="1" errorTitle="Pogrešan unos" error="Mogu se unijeti samo cjelobrojne pozitivne vrijednosti." sqref="J91:J99 J10:J15 J17:J25 J27:J34 J50:J55 J36:J39 K42 J57:J65 J70 J80:J81 J83:J84 J87:J89 J42:J48 J73:J77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55" sqref="A55:M71"/>
    </sheetView>
  </sheetViews>
  <sheetFormatPr defaultColWidth="9.140625" defaultRowHeight="12.75"/>
  <cols>
    <col min="1" max="7" width="9.140625" style="51" customWidth="1"/>
    <col min="8" max="8" width="7.7109375" style="51" customWidth="1"/>
    <col min="9" max="9" width="7.8515625" style="51" customWidth="1"/>
    <col min="10" max="11" width="11.281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.75" customHeight="1">
      <c r="A2" s="261" t="s">
        <v>349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75" t="s">
        <v>350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6" t="s">
        <v>59</v>
      </c>
      <c r="B4" s="276"/>
      <c r="C4" s="276"/>
      <c r="D4" s="276"/>
      <c r="E4" s="276"/>
      <c r="F4" s="276"/>
      <c r="G4" s="276"/>
      <c r="H4" s="276"/>
      <c r="I4" s="56" t="s">
        <v>279</v>
      </c>
      <c r="J4" s="277" t="s">
        <v>319</v>
      </c>
      <c r="K4" s="277"/>
      <c r="L4" s="277" t="s">
        <v>320</v>
      </c>
      <c r="M4" s="277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25" t="s">
        <v>26</v>
      </c>
      <c r="B7" s="226"/>
      <c r="C7" s="226"/>
      <c r="D7" s="226"/>
      <c r="E7" s="226"/>
      <c r="F7" s="226"/>
      <c r="G7" s="226"/>
      <c r="H7" s="243"/>
      <c r="I7" s="3">
        <v>111</v>
      </c>
      <c r="J7" s="136">
        <f>SUM(J8:J9)</f>
        <v>672765363</v>
      </c>
      <c r="K7" s="136">
        <f>SUM(K8:K9)</f>
        <v>421706043</v>
      </c>
      <c r="L7" s="136">
        <f>SUM(L8:L9)</f>
        <v>683199383</v>
      </c>
      <c r="M7" s="136">
        <f>SUM(M8:M9)</f>
        <v>446119806</v>
      </c>
    </row>
    <row r="8" spans="1:13" ht="12.75">
      <c r="A8" s="232" t="s">
        <v>152</v>
      </c>
      <c r="B8" s="233"/>
      <c r="C8" s="233"/>
      <c r="D8" s="233"/>
      <c r="E8" s="233"/>
      <c r="F8" s="233"/>
      <c r="G8" s="233"/>
      <c r="H8" s="234"/>
      <c r="I8" s="1">
        <v>112</v>
      </c>
      <c r="J8" s="7">
        <v>595993351</v>
      </c>
      <c r="K8" s="7">
        <v>379745904</v>
      </c>
      <c r="L8" s="7">
        <v>581952907</v>
      </c>
      <c r="M8" s="7">
        <f>L8-203595155</f>
        <v>378357752</v>
      </c>
    </row>
    <row r="9" spans="1:13" ht="12.75">
      <c r="A9" s="232" t="s">
        <v>103</v>
      </c>
      <c r="B9" s="233"/>
      <c r="C9" s="233"/>
      <c r="D9" s="233"/>
      <c r="E9" s="233"/>
      <c r="F9" s="233"/>
      <c r="G9" s="233"/>
      <c r="H9" s="234"/>
      <c r="I9" s="1">
        <v>113</v>
      </c>
      <c r="J9" s="7">
        <v>76772012</v>
      </c>
      <c r="K9" s="7">
        <v>41960139</v>
      </c>
      <c r="L9" s="7">
        <v>101246476</v>
      </c>
      <c r="M9" s="7">
        <f>L9-33484422</f>
        <v>67762054</v>
      </c>
    </row>
    <row r="10" spans="1:13" ht="12.75">
      <c r="A10" s="232" t="s">
        <v>12</v>
      </c>
      <c r="B10" s="233"/>
      <c r="C10" s="233"/>
      <c r="D10" s="233"/>
      <c r="E10" s="233"/>
      <c r="F10" s="233"/>
      <c r="G10" s="233"/>
      <c r="H10" s="234"/>
      <c r="I10" s="1">
        <v>114</v>
      </c>
      <c r="J10" s="133">
        <f>J11+J12+J16+J20+J21+J22+J25+J26</f>
        <v>750200183</v>
      </c>
      <c r="K10" s="133">
        <f>K11+K12+K16+K20+K21+K22+K25+K26</f>
        <v>411889107</v>
      </c>
      <c r="L10" s="133">
        <f>L11+L12+L16+L20+L21+L22+L25+L26</f>
        <v>713034924</v>
      </c>
      <c r="M10" s="133">
        <f>M11+M12+M16+M20+M21+M22+M25+M26</f>
        <v>397943671</v>
      </c>
    </row>
    <row r="11" spans="1:13" ht="12.75">
      <c r="A11" s="232" t="s">
        <v>104</v>
      </c>
      <c r="B11" s="233"/>
      <c r="C11" s="233"/>
      <c r="D11" s="233"/>
      <c r="E11" s="233"/>
      <c r="F11" s="233"/>
      <c r="G11" s="233"/>
      <c r="H11" s="23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32" t="s">
        <v>22</v>
      </c>
      <c r="B12" s="233"/>
      <c r="C12" s="233"/>
      <c r="D12" s="233"/>
      <c r="E12" s="233"/>
      <c r="F12" s="233"/>
      <c r="G12" s="233"/>
      <c r="H12" s="234"/>
      <c r="I12" s="1">
        <v>116</v>
      </c>
      <c r="J12" s="52">
        <f>SUM(J13:J15)</f>
        <v>552091231</v>
      </c>
      <c r="K12" s="52">
        <f>SUM(K13:K15)</f>
        <v>311314609</v>
      </c>
      <c r="L12" s="52">
        <f>SUM(L13:L15)</f>
        <v>519473325</v>
      </c>
      <c r="M12" s="52">
        <f>SUM(M13:M15)</f>
        <v>296086909</v>
      </c>
    </row>
    <row r="13" spans="1:13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174669206</v>
      </c>
      <c r="K13" s="7">
        <v>98333284</v>
      </c>
      <c r="L13" s="7">
        <v>164120145</v>
      </c>
      <c r="M13" s="7">
        <f>L13-66133520</f>
        <v>97986625</v>
      </c>
    </row>
    <row r="14" spans="1:13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2496450</v>
      </c>
      <c r="K14" s="7">
        <v>1191991</v>
      </c>
      <c r="L14" s="7">
        <v>191358</v>
      </c>
      <c r="M14" s="7">
        <f>L14-191358</f>
        <v>0</v>
      </c>
    </row>
    <row r="15" spans="1:13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374925575</v>
      </c>
      <c r="K15" s="7">
        <v>211789334</v>
      </c>
      <c r="L15" s="7">
        <v>355161822</v>
      </c>
      <c r="M15" s="7">
        <f>L15-156912422-149116</f>
        <v>198100284</v>
      </c>
    </row>
    <row r="16" spans="1:13" ht="12.75">
      <c r="A16" s="232" t="s">
        <v>23</v>
      </c>
      <c r="B16" s="233"/>
      <c r="C16" s="233"/>
      <c r="D16" s="233"/>
      <c r="E16" s="233"/>
      <c r="F16" s="233"/>
      <c r="G16" s="233"/>
      <c r="H16" s="234"/>
      <c r="I16" s="1">
        <v>120</v>
      </c>
      <c r="J16" s="52">
        <f>SUM(J17:J19)</f>
        <v>118557705</v>
      </c>
      <c r="K16" s="52">
        <f>SUM(K17:K19)</f>
        <v>59385920</v>
      </c>
      <c r="L16" s="52">
        <f>SUM(L17:L19)</f>
        <v>110629219</v>
      </c>
      <c r="M16" s="52">
        <f>SUM(M17:M19)</f>
        <v>57682259</v>
      </c>
    </row>
    <row r="17" spans="1:13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61026610</v>
      </c>
      <c r="K17" s="7">
        <v>30687397</v>
      </c>
      <c r="L17" s="7">
        <v>56778128</v>
      </c>
      <c r="M17" s="7">
        <f>L17-27571359</f>
        <v>29206769</v>
      </c>
    </row>
    <row r="18" spans="1:13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37144133</v>
      </c>
      <c r="K18" s="7">
        <v>18586154</v>
      </c>
      <c r="L18" s="7">
        <v>33884596</v>
      </c>
      <c r="M18" s="7">
        <f>L18-16151192</f>
        <v>17733404</v>
      </c>
    </row>
    <row r="19" spans="1:13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20386962</v>
      </c>
      <c r="K19" s="7">
        <v>10112369</v>
      </c>
      <c r="L19" s="7">
        <v>19966495</v>
      </c>
      <c r="M19" s="7">
        <f>L19-9224409</f>
        <v>10742086</v>
      </c>
    </row>
    <row r="20" spans="1:13" ht="12.75">
      <c r="A20" s="232" t="s">
        <v>105</v>
      </c>
      <c r="B20" s="233"/>
      <c r="C20" s="233"/>
      <c r="D20" s="233"/>
      <c r="E20" s="233"/>
      <c r="F20" s="233"/>
      <c r="G20" s="233"/>
      <c r="H20" s="234"/>
      <c r="I20" s="1">
        <v>124</v>
      </c>
      <c r="J20" s="7">
        <v>40317680</v>
      </c>
      <c r="K20" s="7">
        <v>20539865</v>
      </c>
      <c r="L20" s="7">
        <v>37698517</v>
      </c>
      <c r="M20" s="7">
        <f>L20-20144652</f>
        <v>17553865</v>
      </c>
    </row>
    <row r="21" spans="1:13" ht="12.75">
      <c r="A21" s="232" t="s">
        <v>106</v>
      </c>
      <c r="B21" s="233"/>
      <c r="C21" s="233"/>
      <c r="D21" s="233"/>
      <c r="E21" s="233"/>
      <c r="F21" s="233"/>
      <c r="G21" s="233"/>
      <c r="H21" s="234"/>
      <c r="I21" s="1">
        <v>125</v>
      </c>
      <c r="J21" s="7">
        <v>35731011</v>
      </c>
      <c r="K21" s="7">
        <v>18513342</v>
      </c>
      <c r="L21" s="7">
        <v>34604648</v>
      </c>
      <c r="M21" s="7">
        <f>L21-17101333</f>
        <v>17503315</v>
      </c>
    </row>
    <row r="22" spans="1:13" ht="12.75">
      <c r="A22" s="232" t="s">
        <v>24</v>
      </c>
      <c r="B22" s="233"/>
      <c r="C22" s="233"/>
      <c r="D22" s="233"/>
      <c r="E22" s="233"/>
      <c r="F22" s="233"/>
      <c r="G22" s="233"/>
      <c r="H22" s="234"/>
      <c r="I22" s="1">
        <v>126</v>
      </c>
      <c r="J22" s="52">
        <f>SUM(J23:J24)</f>
        <v>83068</v>
      </c>
      <c r="K22" s="52">
        <f>SUM(K23:K24)</f>
        <v>50605</v>
      </c>
      <c r="L22" s="52">
        <f>SUM(L23:L24)</f>
        <v>106255</v>
      </c>
      <c r="M22" s="52">
        <f>SUM(M23:M24)</f>
        <v>106255</v>
      </c>
    </row>
    <row r="23" spans="1:13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>
        <v>0</v>
      </c>
      <c r="K23" s="7">
        <v>0</v>
      </c>
      <c r="L23" s="7">
        <v>106255</v>
      </c>
      <c r="M23" s="7">
        <f>L23-0</f>
        <v>106255</v>
      </c>
    </row>
    <row r="24" spans="1:13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83068</v>
      </c>
      <c r="K24" s="7">
        <v>50605</v>
      </c>
      <c r="L24" s="7">
        <v>0</v>
      </c>
      <c r="M24" s="7">
        <f>L24</f>
        <v>0</v>
      </c>
    </row>
    <row r="25" spans="1:13" ht="12.75">
      <c r="A25" s="232" t="s">
        <v>107</v>
      </c>
      <c r="B25" s="233"/>
      <c r="C25" s="233"/>
      <c r="D25" s="233"/>
      <c r="E25" s="233"/>
      <c r="F25" s="233"/>
      <c r="G25" s="233"/>
      <c r="H25" s="234"/>
      <c r="I25" s="1">
        <v>129</v>
      </c>
      <c r="J25" s="7">
        <v>0</v>
      </c>
      <c r="K25" s="7">
        <f>J25</f>
        <v>0</v>
      </c>
      <c r="L25" s="7">
        <v>0</v>
      </c>
      <c r="M25" s="7">
        <v>0</v>
      </c>
    </row>
    <row r="26" spans="1:13" ht="12.75">
      <c r="A26" s="232" t="s">
        <v>50</v>
      </c>
      <c r="B26" s="233"/>
      <c r="C26" s="233"/>
      <c r="D26" s="233"/>
      <c r="E26" s="233"/>
      <c r="F26" s="233"/>
      <c r="G26" s="233"/>
      <c r="H26" s="234"/>
      <c r="I26" s="1">
        <v>130</v>
      </c>
      <c r="J26" s="7">
        <v>3419488</v>
      </c>
      <c r="K26" s="7">
        <v>2084766</v>
      </c>
      <c r="L26" s="7">
        <v>10522960</v>
      </c>
      <c r="M26" s="7">
        <f>L26-1508443-3449</f>
        <v>9011068</v>
      </c>
    </row>
    <row r="27" spans="1:13" ht="12.75">
      <c r="A27" s="232" t="s">
        <v>213</v>
      </c>
      <c r="B27" s="233"/>
      <c r="C27" s="233"/>
      <c r="D27" s="233"/>
      <c r="E27" s="233"/>
      <c r="F27" s="233"/>
      <c r="G27" s="233"/>
      <c r="H27" s="234"/>
      <c r="I27" s="1">
        <v>131</v>
      </c>
      <c r="J27" s="133">
        <f>SUM(J28:J32)</f>
        <v>38183328</v>
      </c>
      <c r="K27" s="133">
        <f>SUM(K28:K32)</f>
        <v>26326614</v>
      </c>
      <c r="L27" s="133">
        <f>SUM(L28:L32)</f>
        <v>16568948</v>
      </c>
      <c r="M27" s="133">
        <f>SUM(M28:M32)</f>
        <v>12014379</v>
      </c>
    </row>
    <row r="28" spans="1:13" ht="12.75">
      <c r="A28" s="232" t="s">
        <v>227</v>
      </c>
      <c r="B28" s="233"/>
      <c r="C28" s="233"/>
      <c r="D28" s="233"/>
      <c r="E28" s="233"/>
      <c r="F28" s="233"/>
      <c r="G28" s="233"/>
      <c r="H28" s="234"/>
      <c r="I28" s="1">
        <v>132</v>
      </c>
      <c r="J28" s="7">
        <v>272254</v>
      </c>
      <c r="K28" s="7">
        <f>J28</f>
        <v>272254</v>
      </c>
      <c r="L28" s="7">
        <v>721293</v>
      </c>
      <c r="M28" s="7">
        <f>L28</f>
        <v>721293</v>
      </c>
    </row>
    <row r="29" spans="1:13" ht="12.75">
      <c r="A29" s="232" t="s">
        <v>155</v>
      </c>
      <c r="B29" s="233"/>
      <c r="C29" s="233"/>
      <c r="D29" s="233"/>
      <c r="E29" s="233"/>
      <c r="F29" s="233"/>
      <c r="G29" s="233"/>
      <c r="H29" s="234"/>
      <c r="I29" s="1">
        <v>133</v>
      </c>
      <c r="J29" s="7">
        <v>37754148</v>
      </c>
      <c r="K29" s="7">
        <v>25897434</v>
      </c>
      <c r="L29" s="7">
        <v>15640481</v>
      </c>
      <c r="M29" s="7">
        <f>L29-4554569</f>
        <v>11085912</v>
      </c>
    </row>
    <row r="30" spans="1:13" ht="12.75">
      <c r="A30" s="232" t="s">
        <v>139</v>
      </c>
      <c r="B30" s="233"/>
      <c r="C30" s="233"/>
      <c r="D30" s="233"/>
      <c r="E30" s="233"/>
      <c r="F30" s="233"/>
      <c r="G30" s="233"/>
      <c r="H30" s="234"/>
      <c r="I30" s="1">
        <v>134</v>
      </c>
      <c r="J30" s="7">
        <v>0</v>
      </c>
      <c r="K30" s="7">
        <f>J30</f>
        <v>0</v>
      </c>
      <c r="L30" s="7">
        <v>0</v>
      </c>
      <c r="M30" s="7">
        <f>L30</f>
        <v>0</v>
      </c>
    </row>
    <row r="31" spans="1:13" ht="12.75">
      <c r="A31" s="232" t="s">
        <v>223</v>
      </c>
      <c r="B31" s="233"/>
      <c r="C31" s="233"/>
      <c r="D31" s="233"/>
      <c r="E31" s="233"/>
      <c r="F31" s="233"/>
      <c r="G31" s="233"/>
      <c r="H31" s="234"/>
      <c r="I31" s="1">
        <v>135</v>
      </c>
      <c r="J31" s="7">
        <v>0</v>
      </c>
      <c r="K31" s="7">
        <f>J31</f>
        <v>0</v>
      </c>
      <c r="L31" s="7">
        <v>0</v>
      </c>
      <c r="M31" s="7">
        <f>L31</f>
        <v>0</v>
      </c>
    </row>
    <row r="32" spans="1:13" ht="12.75">
      <c r="A32" s="232" t="s">
        <v>140</v>
      </c>
      <c r="B32" s="233"/>
      <c r="C32" s="233"/>
      <c r="D32" s="233"/>
      <c r="E32" s="233"/>
      <c r="F32" s="233"/>
      <c r="G32" s="233"/>
      <c r="H32" s="234"/>
      <c r="I32" s="1">
        <v>136</v>
      </c>
      <c r="J32" s="7">
        <v>156926</v>
      </c>
      <c r="K32" s="7">
        <f>J32</f>
        <v>156926</v>
      </c>
      <c r="L32" s="7">
        <v>207174</v>
      </c>
      <c r="M32" s="7">
        <f>L32</f>
        <v>207174</v>
      </c>
    </row>
    <row r="33" spans="1:13" ht="12.75">
      <c r="A33" s="232" t="s">
        <v>214</v>
      </c>
      <c r="B33" s="233"/>
      <c r="C33" s="233"/>
      <c r="D33" s="233"/>
      <c r="E33" s="233"/>
      <c r="F33" s="233"/>
      <c r="G33" s="233"/>
      <c r="H33" s="234"/>
      <c r="I33" s="1">
        <v>137</v>
      </c>
      <c r="J33" s="133">
        <f>SUM(J34:J37)</f>
        <v>38465122</v>
      </c>
      <c r="K33" s="133">
        <f>SUM(K34:K37)</f>
        <v>21274311</v>
      </c>
      <c r="L33" s="133">
        <f>SUM(L34:L37)</f>
        <v>23952216</v>
      </c>
      <c r="M33" s="133">
        <f>SUM(M34:M37)</f>
        <v>15238947</v>
      </c>
    </row>
    <row r="34" spans="1:13" ht="12.75">
      <c r="A34" s="232" t="s">
        <v>66</v>
      </c>
      <c r="B34" s="233"/>
      <c r="C34" s="233"/>
      <c r="D34" s="233"/>
      <c r="E34" s="233"/>
      <c r="F34" s="233"/>
      <c r="G34" s="233"/>
      <c r="H34" s="234"/>
      <c r="I34" s="1">
        <v>138</v>
      </c>
      <c r="J34" s="7">
        <v>0</v>
      </c>
      <c r="K34" s="7">
        <f>J34</f>
        <v>0</v>
      </c>
      <c r="L34" s="7">
        <v>0</v>
      </c>
      <c r="M34" s="7">
        <f>L33:L34</f>
        <v>0</v>
      </c>
    </row>
    <row r="35" spans="1:13" ht="12.75">
      <c r="A35" s="232" t="s">
        <v>65</v>
      </c>
      <c r="B35" s="233"/>
      <c r="C35" s="233"/>
      <c r="D35" s="233"/>
      <c r="E35" s="233"/>
      <c r="F35" s="233"/>
      <c r="G35" s="233"/>
      <c r="H35" s="234"/>
      <c r="I35" s="1">
        <v>139</v>
      </c>
      <c r="J35" s="7">
        <v>38455933</v>
      </c>
      <c r="K35" s="7">
        <v>21265122</v>
      </c>
      <c r="L35" s="7">
        <v>23952216</v>
      </c>
      <c r="M35" s="7">
        <f>L35-8578019-135250</f>
        <v>15238947</v>
      </c>
    </row>
    <row r="36" spans="1:13" ht="12.75">
      <c r="A36" s="232" t="s">
        <v>224</v>
      </c>
      <c r="B36" s="233"/>
      <c r="C36" s="233"/>
      <c r="D36" s="233"/>
      <c r="E36" s="233"/>
      <c r="F36" s="233"/>
      <c r="G36" s="233"/>
      <c r="H36" s="234"/>
      <c r="I36" s="1">
        <v>140</v>
      </c>
      <c r="J36" s="7">
        <v>0</v>
      </c>
      <c r="K36" s="7">
        <f>J36</f>
        <v>0</v>
      </c>
      <c r="L36" s="7">
        <v>0</v>
      </c>
      <c r="M36" s="7">
        <v>0</v>
      </c>
    </row>
    <row r="37" spans="1:13" ht="12.75">
      <c r="A37" s="232" t="s">
        <v>67</v>
      </c>
      <c r="B37" s="233"/>
      <c r="C37" s="233"/>
      <c r="D37" s="233"/>
      <c r="E37" s="233"/>
      <c r="F37" s="233"/>
      <c r="G37" s="233"/>
      <c r="H37" s="234"/>
      <c r="I37" s="1">
        <v>141</v>
      </c>
      <c r="J37" s="7">
        <v>9189</v>
      </c>
      <c r="K37" s="7">
        <v>9189</v>
      </c>
      <c r="L37" s="7">
        <v>0</v>
      </c>
      <c r="M37" s="7">
        <v>0</v>
      </c>
    </row>
    <row r="38" spans="1:13" ht="12.75">
      <c r="A38" s="232" t="s">
        <v>195</v>
      </c>
      <c r="B38" s="233"/>
      <c r="C38" s="233"/>
      <c r="D38" s="233"/>
      <c r="E38" s="233"/>
      <c r="F38" s="233"/>
      <c r="G38" s="233"/>
      <c r="H38" s="234"/>
      <c r="I38" s="1">
        <v>142</v>
      </c>
      <c r="J38" s="7">
        <v>0</v>
      </c>
      <c r="K38" s="7">
        <f>J38</f>
        <v>0</v>
      </c>
      <c r="L38" s="134">
        <v>0</v>
      </c>
      <c r="M38" s="7">
        <f>L37:L38</f>
        <v>0</v>
      </c>
    </row>
    <row r="39" spans="1:13" ht="12.75">
      <c r="A39" s="232" t="s">
        <v>196</v>
      </c>
      <c r="B39" s="233"/>
      <c r="C39" s="233"/>
      <c r="D39" s="233"/>
      <c r="E39" s="233"/>
      <c r="F39" s="233"/>
      <c r="G39" s="233"/>
      <c r="H39" s="234"/>
      <c r="I39" s="1">
        <v>143</v>
      </c>
      <c r="J39" s="7">
        <v>0</v>
      </c>
      <c r="K39" s="7">
        <f>J39</f>
        <v>0</v>
      </c>
      <c r="L39" s="134">
        <v>0</v>
      </c>
      <c r="M39" s="7">
        <f>L38:L39</f>
        <v>0</v>
      </c>
    </row>
    <row r="40" spans="1:13" ht="12.75">
      <c r="A40" s="232" t="s">
        <v>225</v>
      </c>
      <c r="B40" s="233"/>
      <c r="C40" s="233"/>
      <c r="D40" s="233"/>
      <c r="E40" s="233"/>
      <c r="F40" s="233"/>
      <c r="G40" s="233"/>
      <c r="H40" s="234"/>
      <c r="I40" s="1">
        <v>144</v>
      </c>
      <c r="J40" s="7">
        <v>0</v>
      </c>
      <c r="K40" s="7">
        <f>J40</f>
        <v>0</v>
      </c>
      <c r="L40" s="134">
        <v>0</v>
      </c>
      <c r="M40" s="7">
        <f>L39:L40</f>
        <v>0</v>
      </c>
    </row>
    <row r="41" spans="1:13" ht="12.75">
      <c r="A41" s="232" t="s">
        <v>226</v>
      </c>
      <c r="B41" s="233"/>
      <c r="C41" s="233"/>
      <c r="D41" s="233"/>
      <c r="E41" s="233"/>
      <c r="F41" s="233"/>
      <c r="G41" s="233"/>
      <c r="H41" s="234"/>
      <c r="I41" s="1">
        <v>145</v>
      </c>
      <c r="J41" s="7">
        <v>0</v>
      </c>
      <c r="K41" s="7">
        <f>J41</f>
        <v>0</v>
      </c>
      <c r="L41" s="134">
        <v>0</v>
      </c>
      <c r="M41" s="7">
        <f>L40:L41</f>
        <v>0</v>
      </c>
    </row>
    <row r="42" spans="1:13" ht="12.75">
      <c r="A42" s="232" t="s">
        <v>215</v>
      </c>
      <c r="B42" s="233"/>
      <c r="C42" s="233"/>
      <c r="D42" s="233"/>
      <c r="E42" s="233"/>
      <c r="F42" s="233"/>
      <c r="G42" s="233"/>
      <c r="H42" s="234"/>
      <c r="I42" s="1">
        <v>146</v>
      </c>
      <c r="J42" s="133">
        <f>J7+J27+J38+J40</f>
        <v>710948691</v>
      </c>
      <c r="K42" s="133">
        <f>K7+K27+K38+K40</f>
        <v>448032657</v>
      </c>
      <c r="L42" s="133">
        <f>L7+L27+L38+L40</f>
        <v>699768331</v>
      </c>
      <c r="M42" s="133">
        <f>M7+M27+M38+M40</f>
        <v>458134185</v>
      </c>
    </row>
    <row r="43" spans="1:13" ht="12.75">
      <c r="A43" s="232" t="s">
        <v>216</v>
      </c>
      <c r="B43" s="233"/>
      <c r="C43" s="233"/>
      <c r="D43" s="233"/>
      <c r="E43" s="233"/>
      <c r="F43" s="233"/>
      <c r="G43" s="233"/>
      <c r="H43" s="234"/>
      <c r="I43" s="1">
        <v>147</v>
      </c>
      <c r="J43" s="133">
        <f>J10+J33+J39+J41</f>
        <v>788665305</v>
      </c>
      <c r="K43" s="133">
        <f>K10+K33+K39+K41</f>
        <v>433163418</v>
      </c>
      <c r="L43" s="133">
        <f>L10+L33+L39+L41</f>
        <v>736987140</v>
      </c>
      <c r="M43" s="133">
        <f>M10+M33+M39+M41</f>
        <v>413182618</v>
      </c>
    </row>
    <row r="44" spans="1:13" ht="12.75">
      <c r="A44" s="232" t="s">
        <v>236</v>
      </c>
      <c r="B44" s="233"/>
      <c r="C44" s="233"/>
      <c r="D44" s="233"/>
      <c r="E44" s="233"/>
      <c r="F44" s="233"/>
      <c r="G44" s="233"/>
      <c r="H44" s="234"/>
      <c r="I44" s="1">
        <v>148</v>
      </c>
      <c r="J44" s="133">
        <f>J42-J43</f>
        <v>-77716614</v>
      </c>
      <c r="K44" s="133">
        <f>K42-K43</f>
        <v>14869239</v>
      </c>
      <c r="L44" s="133">
        <f>L42-L43</f>
        <v>-37218809</v>
      </c>
      <c r="M44" s="133">
        <f>M42-M43</f>
        <v>44951567</v>
      </c>
    </row>
    <row r="45" spans="1:13" ht="12.75">
      <c r="A45" s="240" t="s">
        <v>218</v>
      </c>
      <c r="B45" s="241"/>
      <c r="C45" s="241"/>
      <c r="D45" s="241"/>
      <c r="E45" s="241"/>
      <c r="F45" s="241"/>
      <c r="G45" s="241"/>
      <c r="H45" s="242"/>
      <c r="I45" s="1">
        <v>149</v>
      </c>
      <c r="J45" s="52">
        <f>IF(J42&gt;J43,J42-J43,0)</f>
        <v>0</v>
      </c>
      <c r="K45" s="52">
        <f>IF(K42&gt;K43,K42-K43,0)</f>
        <v>14869239</v>
      </c>
      <c r="L45" s="52">
        <f>IF(L42&gt;L43,L42-L43,0)</f>
        <v>0</v>
      </c>
      <c r="M45" s="52">
        <f>IF(M42&gt;M43,M42-M43,0)</f>
        <v>44951567</v>
      </c>
    </row>
    <row r="46" spans="1:13" ht="12.75">
      <c r="A46" s="240" t="s">
        <v>219</v>
      </c>
      <c r="B46" s="241"/>
      <c r="C46" s="241"/>
      <c r="D46" s="241"/>
      <c r="E46" s="241"/>
      <c r="F46" s="241"/>
      <c r="G46" s="241"/>
      <c r="H46" s="242"/>
      <c r="I46" s="1">
        <v>150</v>
      </c>
      <c r="J46" s="52">
        <f>IF(J43&gt;J42,J43-J42,0)</f>
        <v>77716614</v>
      </c>
      <c r="K46" s="52">
        <f>IF(K43&gt;K42,K43-K42,0)</f>
        <v>0</v>
      </c>
      <c r="L46" s="52">
        <f>IF(L43&gt;L42,L43-L42,0)</f>
        <v>37218809</v>
      </c>
      <c r="M46" s="52">
        <f>IF(M43&gt;M42,M43-M42,0)</f>
        <v>0</v>
      </c>
    </row>
    <row r="47" spans="1:13" ht="12.75">
      <c r="A47" s="232" t="s">
        <v>217</v>
      </c>
      <c r="B47" s="233"/>
      <c r="C47" s="233"/>
      <c r="D47" s="233"/>
      <c r="E47" s="233"/>
      <c r="F47" s="233"/>
      <c r="G47" s="233"/>
      <c r="H47" s="234"/>
      <c r="I47" s="1">
        <v>151</v>
      </c>
      <c r="J47" s="134">
        <v>0</v>
      </c>
      <c r="K47" s="134">
        <f>J47</f>
        <v>0</v>
      </c>
      <c r="L47" s="134">
        <v>0</v>
      </c>
      <c r="M47" s="134">
        <v>0</v>
      </c>
    </row>
    <row r="48" spans="1:13" ht="12.75">
      <c r="A48" s="232" t="s">
        <v>237</v>
      </c>
      <c r="B48" s="233"/>
      <c r="C48" s="233"/>
      <c r="D48" s="233"/>
      <c r="E48" s="233"/>
      <c r="F48" s="233"/>
      <c r="G48" s="233"/>
      <c r="H48" s="234"/>
      <c r="I48" s="1">
        <v>152</v>
      </c>
      <c r="J48" s="133">
        <f>J44-J47</f>
        <v>-77716614</v>
      </c>
      <c r="K48" s="133">
        <f>K44-K47</f>
        <v>14869239</v>
      </c>
      <c r="L48" s="133">
        <f>L44-L47</f>
        <v>-37218809</v>
      </c>
      <c r="M48" s="133">
        <f>M44-M47</f>
        <v>44951567</v>
      </c>
    </row>
    <row r="49" spans="1:13" ht="12.75">
      <c r="A49" s="240" t="s">
        <v>192</v>
      </c>
      <c r="B49" s="241"/>
      <c r="C49" s="241"/>
      <c r="D49" s="241"/>
      <c r="E49" s="241"/>
      <c r="F49" s="241"/>
      <c r="G49" s="241"/>
      <c r="H49" s="242"/>
      <c r="I49" s="1">
        <v>153</v>
      </c>
      <c r="J49" s="52">
        <f>IF(J48&gt;0,J48,0)</f>
        <v>0</v>
      </c>
      <c r="K49" s="52">
        <f>IF(K48&gt;0,K48,0)</f>
        <v>14869239</v>
      </c>
      <c r="L49" s="52">
        <f>IF(L48&gt;0,L48,0)</f>
        <v>0</v>
      </c>
      <c r="M49" s="52">
        <f>IF(M48&gt;0,M48,0)</f>
        <v>44951567</v>
      </c>
    </row>
    <row r="50" spans="1:13" ht="12.75">
      <c r="A50" s="272" t="s">
        <v>220</v>
      </c>
      <c r="B50" s="273"/>
      <c r="C50" s="273"/>
      <c r="D50" s="273"/>
      <c r="E50" s="273"/>
      <c r="F50" s="273"/>
      <c r="G50" s="273"/>
      <c r="H50" s="274"/>
      <c r="I50" s="4">
        <v>154</v>
      </c>
      <c r="J50" s="59">
        <f>IF(J48&lt;0,-J48,0)</f>
        <v>77716614</v>
      </c>
      <c r="K50" s="59">
        <f>IF(K48&lt;0,-K48,0)</f>
        <v>0</v>
      </c>
      <c r="L50" s="59">
        <f>IF(L48&lt;0,-L48,0)</f>
        <v>37218809</v>
      </c>
      <c r="M50" s="59">
        <f>IF(M48&lt;0,-M48,0)</f>
        <v>0</v>
      </c>
    </row>
    <row r="51" spans="1:13" ht="12.75" customHeight="1">
      <c r="A51" s="221" t="s">
        <v>312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225" t="s">
        <v>187</v>
      </c>
      <c r="B52" s="226"/>
      <c r="C52" s="226"/>
      <c r="D52" s="226"/>
      <c r="E52" s="226"/>
      <c r="F52" s="226"/>
      <c r="G52" s="226"/>
      <c r="H52" s="226"/>
      <c r="I52" s="53"/>
      <c r="J52" s="53"/>
      <c r="K52" s="53"/>
      <c r="L52" s="53"/>
      <c r="M52" s="60"/>
    </row>
    <row r="53" spans="1:13" ht="12.75">
      <c r="A53" s="269" t="s">
        <v>234</v>
      </c>
      <c r="B53" s="270"/>
      <c r="C53" s="270"/>
      <c r="D53" s="270"/>
      <c r="E53" s="270"/>
      <c r="F53" s="270"/>
      <c r="G53" s="270"/>
      <c r="H53" s="271"/>
      <c r="I53" s="1">
        <v>155</v>
      </c>
      <c r="J53" s="7">
        <f>J48</f>
        <v>-77716614</v>
      </c>
      <c r="K53" s="7">
        <f>K48</f>
        <v>14869239</v>
      </c>
      <c r="L53" s="7">
        <f>L48</f>
        <v>-37218809</v>
      </c>
      <c r="M53" s="7">
        <f>M48</f>
        <v>44951567</v>
      </c>
    </row>
    <row r="54" spans="1:13" ht="12.75">
      <c r="A54" s="269" t="s">
        <v>235</v>
      </c>
      <c r="B54" s="270"/>
      <c r="C54" s="270"/>
      <c r="D54" s="270"/>
      <c r="E54" s="270"/>
      <c r="F54" s="270"/>
      <c r="G54" s="270"/>
      <c r="H54" s="271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21" t="s">
        <v>189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225" t="s">
        <v>204</v>
      </c>
      <c r="B56" s="226"/>
      <c r="C56" s="226"/>
      <c r="D56" s="226"/>
      <c r="E56" s="226"/>
      <c r="F56" s="226"/>
      <c r="G56" s="226"/>
      <c r="H56" s="243"/>
      <c r="I56" s="9">
        <v>157</v>
      </c>
      <c r="J56" s="6">
        <f>J48</f>
        <v>-77716614</v>
      </c>
      <c r="K56" s="6">
        <f>K48</f>
        <v>14869239</v>
      </c>
      <c r="L56" s="6">
        <f>L48</f>
        <v>-37218809</v>
      </c>
      <c r="M56" s="6">
        <f>M48</f>
        <v>44951567</v>
      </c>
    </row>
    <row r="57" spans="1:13" ht="12.75">
      <c r="A57" s="232" t="s">
        <v>221</v>
      </c>
      <c r="B57" s="233"/>
      <c r="C57" s="233"/>
      <c r="D57" s="233"/>
      <c r="E57" s="233"/>
      <c r="F57" s="233"/>
      <c r="G57" s="233"/>
      <c r="H57" s="234"/>
      <c r="I57" s="1">
        <v>158</v>
      </c>
      <c r="J57" s="52">
        <f>SUM(J58:J64)</f>
        <v>-6208721</v>
      </c>
      <c r="K57" s="52">
        <f>SUM(K58:K64)</f>
        <v>5188869</v>
      </c>
      <c r="L57" s="52">
        <f>SUM(L58:L64)</f>
        <v>-4006675</v>
      </c>
      <c r="M57" s="52">
        <f>SUM(M58:M64)</f>
        <v>4319831</v>
      </c>
    </row>
    <row r="58" spans="1:13" ht="12.75">
      <c r="A58" s="232" t="s">
        <v>228</v>
      </c>
      <c r="B58" s="233"/>
      <c r="C58" s="233"/>
      <c r="D58" s="233"/>
      <c r="E58" s="233"/>
      <c r="F58" s="233"/>
      <c r="G58" s="233"/>
      <c r="H58" s="23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32" t="s">
        <v>229</v>
      </c>
      <c r="B59" s="233"/>
      <c r="C59" s="233"/>
      <c r="D59" s="233"/>
      <c r="E59" s="233"/>
      <c r="F59" s="233"/>
      <c r="G59" s="233"/>
      <c r="H59" s="23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32" t="s">
        <v>45</v>
      </c>
      <c r="B60" s="233"/>
      <c r="C60" s="233"/>
      <c r="D60" s="233"/>
      <c r="E60" s="233"/>
      <c r="F60" s="233"/>
      <c r="G60" s="233"/>
      <c r="H60" s="234"/>
      <c r="I60" s="1">
        <v>161</v>
      </c>
      <c r="J60" s="7">
        <v>0</v>
      </c>
      <c r="K60" s="7">
        <v>0</v>
      </c>
      <c r="L60" s="7">
        <v>-309631</v>
      </c>
      <c r="M60" s="7">
        <f>L60+327402</f>
        <v>17771</v>
      </c>
    </row>
    <row r="61" spans="1:13" ht="12.75">
      <c r="A61" s="232" t="s">
        <v>230</v>
      </c>
      <c r="B61" s="233"/>
      <c r="C61" s="233"/>
      <c r="D61" s="233"/>
      <c r="E61" s="233"/>
      <c r="F61" s="233"/>
      <c r="G61" s="233"/>
      <c r="H61" s="234"/>
      <c r="I61" s="1">
        <v>162</v>
      </c>
      <c r="J61" s="7">
        <v>-6208721</v>
      </c>
      <c r="K61" s="7">
        <v>5188869</v>
      </c>
      <c r="L61" s="7">
        <v>-3697044</v>
      </c>
      <c r="M61" s="7">
        <f>L61+7999104</f>
        <v>4302060</v>
      </c>
    </row>
    <row r="62" spans="1:13" ht="12.75">
      <c r="A62" s="232" t="s">
        <v>231</v>
      </c>
      <c r="B62" s="233"/>
      <c r="C62" s="233"/>
      <c r="D62" s="233"/>
      <c r="E62" s="233"/>
      <c r="F62" s="233"/>
      <c r="G62" s="233"/>
      <c r="H62" s="23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32" t="s">
        <v>232</v>
      </c>
      <c r="B63" s="233"/>
      <c r="C63" s="233"/>
      <c r="D63" s="233"/>
      <c r="E63" s="233"/>
      <c r="F63" s="233"/>
      <c r="G63" s="233"/>
      <c r="H63" s="23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32" t="s">
        <v>233</v>
      </c>
      <c r="B64" s="233"/>
      <c r="C64" s="233"/>
      <c r="D64" s="233"/>
      <c r="E64" s="233"/>
      <c r="F64" s="233"/>
      <c r="G64" s="233"/>
      <c r="H64" s="23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32" t="s">
        <v>222</v>
      </c>
      <c r="B65" s="233"/>
      <c r="C65" s="233"/>
      <c r="D65" s="233"/>
      <c r="E65" s="233"/>
      <c r="F65" s="233"/>
      <c r="G65" s="233"/>
      <c r="H65" s="23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32" t="s">
        <v>193</v>
      </c>
      <c r="B66" s="233"/>
      <c r="C66" s="233"/>
      <c r="D66" s="233"/>
      <c r="E66" s="233"/>
      <c r="F66" s="233"/>
      <c r="G66" s="233"/>
      <c r="H66" s="234"/>
      <c r="I66" s="1">
        <v>167</v>
      </c>
      <c r="J66" s="52">
        <f>J57-J65</f>
        <v>-6208721</v>
      </c>
      <c r="K66" s="52">
        <f>K57-K65</f>
        <v>5188869</v>
      </c>
      <c r="L66" s="52">
        <f>L57-L65</f>
        <v>-4006675</v>
      </c>
      <c r="M66" s="52">
        <f>M57-M65</f>
        <v>4319831</v>
      </c>
    </row>
    <row r="67" spans="1:13" ht="12.75">
      <c r="A67" s="232" t="s">
        <v>194</v>
      </c>
      <c r="B67" s="233"/>
      <c r="C67" s="233"/>
      <c r="D67" s="233"/>
      <c r="E67" s="233"/>
      <c r="F67" s="233"/>
      <c r="G67" s="233"/>
      <c r="H67" s="234"/>
      <c r="I67" s="1">
        <v>168</v>
      </c>
      <c r="J67" s="59">
        <f>J56+J66</f>
        <v>-83925335</v>
      </c>
      <c r="K67" s="59">
        <f>K56+K66</f>
        <v>20058108</v>
      </c>
      <c r="L67" s="59">
        <f>L56+L66</f>
        <v>-41225484</v>
      </c>
      <c r="M67" s="59">
        <f>M56+M66</f>
        <v>49271398</v>
      </c>
    </row>
    <row r="68" spans="1:13" ht="12.75" customHeight="1">
      <c r="A68" s="265" t="s">
        <v>313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188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69" t="s">
        <v>234</v>
      </c>
      <c r="B70" s="270"/>
      <c r="C70" s="270"/>
      <c r="D70" s="270"/>
      <c r="E70" s="270"/>
      <c r="F70" s="270"/>
      <c r="G70" s="270"/>
      <c r="H70" s="271"/>
      <c r="I70" s="1">
        <v>169</v>
      </c>
      <c r="J70" s="7">
        <f>J67</f>
        <v>-83925335</v>
      </c>
      <c r="K70" s="7">
        <f>K67</f>
        <v>20058108</v>
      </c>
      <c r="L70" s="7">
        <f>L67</f>
        <v>-41225484</v>
      </c>
      <c r="M70" s="7">
        <f>M67</f>
        <v>49271398</v>
      </c>
    </row>
    <row r="71" spans="1:13" ht="12.75">
      <c r="A71" s="262" t="s">
        <v>235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K52"/>
    </sheetView>
  </sheetViews>
  <sheetFormatPr defaultColWidth="9.140625" defaultRowHeight="12.75"/>
  <cols>
    <col min="1" max="7" width="9.140625" style="51" customWidth="1"/>
    <col min="8" max="8" width="4.421875" style="51" customWidth="1"/>
    <col min="9" max="9" width="7.7109375" style="51" customWidth="1"/>
    <col min="10" max="10" width="10.42187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84" t="s">
        <v>164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349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1" t="s">
        <v>350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64" t="s">
        <v>279</v>
      </c>
      <c r="J4" s="65" t="s">
        <v>319</v>
      </c>
      <c r="K4" s="65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66">
        <v>2</v>
      </c>
      <c r="J5" s="67" t="s">
        <v>283</v>
      </c>
      <c r="K5" s="67" t="s">
        <v>284</v>
      </c>
    </row>
    <row r="6" spans="1:11" ht="12.75">
      <c r="A6" s="221" t="s">
        <v>156</v>
      </c>
      <c r="B6" s="222"/>
      <c r="C6" s="222"/>
      <c r="D6" s="222"/>
      <c r="E6" s="222"/>
      <c r="F6" s="222"/>
      <c r="G6" s="222"/>
      <c r="H6" s="222"/>
      <c r="I6" s="278"/>
      <c r="J6" s="278"/>
      <c r="K6" s="279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-77716614</v>
      </c>
      <c r="K7" s="7">
        <v>-37218809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40317680</v>
      </c>
      <c r="K8" s="7">
        <v>37698517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167930677</v>
      </c>
      <c r="K9" s="7">
        <v>176602516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8459939</v>
      </c>
      <c r="K10" s="7">
        <v>0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0</v>
      </c>
      <c r="K11" s="7">
        <v>0</v>
      </c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95499387</v>
      </c>
      <c r="K12" s="7">
        <v>20114961</v>
      </c>
    </row>
    <row r="13" spans="1:11" ht="12.75">
      <c r="A13" s="232" t="s">
        <v>157</v>
      </c>
      <c r="B13" s="233"/>
      <c r="C13" s="233"/>
      <c r="D13" s="233"/>
      <c r="E13" s="233"/>
      <c r="F13" s="233"/>
      <c r="G13" s="233"/>
      <c r="H13" s="233"/>
      <c r="I13" s="1">
        <v>7</v>
      </c>
      <c r="J13" s="133">
        <f>SUM(J7:J12)</f>
        <v>234491069</v>
      </c>
      <c r="K13" s="133">
        <f>SUM(K7:K12)</f>
        <v>197197185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0</v>
      </c>
      <c r="K14" s="7">
        <v>0</v>
      </c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0</v>
      </c>
      <c r="K15" s="7">
        <v>56823508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3021257</v>
      </c>
      <c r="K16" s="7">
        <v>3311349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15978119</v>
      </c>
      <c r="K17" s="7">
        <v>43492546</v>
      </c>
    </row>
    <row r="18" spans="1:11" ht="12.75">
      <c r="A18" s="232" t="s">
        <v>158</v>
      </c>
      <c r="B18" s="233"/>
      <c r="C18" s="233"/>
      <c r="D18" s="233"/>
      <c r="E18" s="233"/>
      <c r="F18" s="233"/>
      <c r="G18" s="233"/>
      <c r="H18" s="233"/>
      <c r="I18" s="1">
        <v>12</v>
      </c>
      <c r="J18" s="137">
        <f>SUM(J14:J17)</f>
        <v>18999376</v>
      </c>
      <c r="K18" s="133">
        <f>SUM(K14:K17)</f>
        <v>103627403</v>
      </c>
    </row>
    <row r="19" spans="1:11" ht="12.75">
      <c r="A19" s="232" t="s">
        <v>36</v>
      </c>
      <c r="B19" s="233"/>
      <c r="C19" s="233"/>
      <c r="D19" s="233"/>
      <c r="E19" s="233"/>
      <c r="F19" s="233"/>
      <c r="G19" s="233"/>
      <c r="H19" s="233"/>
      <c r="I19" s="1">
        <v>13</v>
      </c>
      <c r="J19" s="137">
        <f>IF(J13&gt;J18,J13-J18,0)</f>
        <v>215491693</v>
      </c>
      <c r="K19" s="133">
        <f>IF(K13&gt;K18,K13-K18,0)</f>
        <v>93569782</v>
      </c>
    </row>
    <row r="20" spans="1:11" ht="12.75">
      <c r="A20" s="232" t="s">
        <v>37</v>
      </c>
      <c r="B20" s="233"/>
      <c r="C20" s="233"/>
      <c r="D20" s="233"/>
      <c r="E20" s="233"/>
      <c r="F20" s="233"/>
      <c r="G20" s="233"/>
      <c r="H20" s="233"/>
      <c r="I20" s="1">
        <v>14</v>
      </c>
      <c r="J20" s="137">
        <f>IF(J18&gt;J13,J18-J13,0)</f>
        <v>0</v>
      </c>
      <c r="K20" s="133">
        <f>IF(K18&gt;K13,K18-K13,0)</f>
        <v>0</v>
      </c>
    </row>
    <row r="21" spans="1:11" ht="12.75">
      <c r="A21" s="221" t="s">
        <v>159</v>
      </c>
      <c r="B21" s="222"/>
      <c r="C21" s="222"/>
      <c r="D21" s="222"/>
      <c r="E21" s="222"/>
      <c r="F21" s="222"/>
      <c r="G21" s="222"/>
      <c r="H21" s="222"/>
      <c r="I21" s="278"/>
      <c r="J21" s="278"/>
      <c r="K21" s="279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49622</v>
      </c>
      <c r="K22" s="7">
        <v>139100404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0</v>
      </c>
      <c r="K23" s="7">
        <v>0</v>
      </c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0</v>
      </c>
      <c r="K24" s="7">
        <v>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>
        <v>0</v>
      </c>
      <c r="K25" s="7">
        <v>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0</v>
      </c>
      <c r="K26" s="7">
        <v>0</v>
      </c>
    </row>
    <row r="27" spans="1:11" ht="12.75">
      <c r="A27" s="232" t="s">
        <v>168</v>
      </c>
      <c r="B27" s="233"/>
      <c r="C27" s="233"/>
      <c r="D27" s="233"/>
      <c r="E27" s="233"/>
      <c r="F27" s="233"/>
      <c r="G27" s="233"/>
      <c r="H27" s="233"/>
      <c r="I27" s="1">
        <v>20</v>
      </c>
      <c r="J27" s="137">
        <f>SUM(J22:J26)</f>
        <v>49622</v>
      </c>
      <c r="K27" s="133">
        <f>SUM(K22:K26)</f>
        <v>139100404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23062531</v>
      </c>
      <c r="K28" s="7">
        <v>10871994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>
        <v>0</v>
      </c>
      <c r="K29" s="7">
        <v>0</v>
      </c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36914470</v>
      </c>
      <c r="K30" s="7">
        <v>38424849</v>
      </c>
    </row>
    <row r="31" spans="1:11" ht="12.75">
      <c r="A31" s="232" t="s">
        <v>5</v>
      </c>
      <c r="B31" s="233"/>
      <c r="C31" s="233"/>
      <c r="D31" s="233"/>
      <c r="E31" s="233"/>
      <c r="F31" s="233"/>
      <c r="G31" s="233"/>
      <c r="H31" s="233"/>
      <c r="I31" s="1">
        <v>24</v>
      </c>
      <c r="J31" s="137">
        <f>SUM(J28:J30)</f>
        <v>59977001</v>
      </c>
      <c r="K31" s="133">
        <f>SUM(K28:K30)</f>
        <v>49296843</v>
      </c>
    </row>
    <row r="32" spans="1:11" ht="12.75">
      <c r="A32" s="232" t="s">
        <v>38</v>
      </c>
      <c r="B32" s="233"/>
      <c r="C32" s="233"/>
      <c r="D32" s="233"/>
      <c r="E32" s="233"/>
      <c r="F32" s="233"/>
      <c r="G32" s="233"/>
      <c r="H32" s="233"/>
      <c r="I32" s="1">
        <v>25</v>
      </c>
      <c r="J32" s="137">
        <f>IF(J27&gt;J31,J27-J31,0)</f>
        <v>0</v>
      </c>
      <c r="K32" s="133">
        <f>IF(K27&gt;K31,K27-K31,0)</f>
        <v>89803561</v>
      </c>
    </row>
    <row r="33" spans="1:11" ht="12.75">
      <c r="A33" s="232" t="s">
        <v>39</v>
      </c>
      <c r="B33" s="233"/>
      <c r="C33" s="233"/>
      <c r="D33" s="233"/>
      <c r="E33" s="233"/>
      <c r="F33" s="233"/>
      <c r="G33" s="233"/>
      <c r="H33" s="233"/>
      <c r="I33" s="1">
        <v>26</v>
      </c>
      <c r="J33" s="137">
        <f>IF(J31&gt;J27,J31-J27,0)</f>
        <v>59927379</v>
      </c>
      <c r="K33" s="133">
        <f>IF(K31&gt;K27,K31-K27,0)</f>
        <v>0</v>
      </c>
    </row>
    <row r="34" spans="1:11" ht="12.75">
      <c r="A34" s="221" t="s">
        <v>160</v>
      </c>
      <c r="B34" s="222"/>
      <c r="C34" s="222"/>
      <c r="D34" s="222"/>
      <c r="E34" s="222"/>
      <c r="F34" s="222"/>
      <c r="G34" s="222"/>
      <c r="H34" s="222"/>
      <c r="I34" s="278"/>
      <c r="J34" s="278"/>
      <c r="K34" s="279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>
        <v>0</v>
      </c>
      <c r="K35" s="7">
        <v>0</v>
      </c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>
        <v>0</v>
      </c>
      <c r="K36" s="7">
        <v>51739924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>
        <v>0</v>
      </c>
      <c r="K37" s="7">
        <v>0</v>
      </c>
    </row>
    <row r="38" spans="1:11" ht="12.75">
      <c r="A38" s="232" t="s">
        <v>68</v>
      </c>
      <c r="B38" s="233"/>
      <c r="C38" s="233"/>
      <c r="D38" s="233"/>
      <c r="E38" s="233"/>
      <c r="F38" s="233"/>
      <c r="G38" s="233"/>
      <c r="H38" s="233"/>
      <c r="I38" s="1">
        <v>30</v>
      </c>
      <c r="J38" s="137">
        <f>SUM(J35:J37)</f>
        <v>0</v>
      </c>
      <c r="K38" s="133">
        <f>SUM(K35:K37)</f>
        <v>51739924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87983228</v>
      </c>
      <c r="K39" s="7">
        <v>119128819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0</v>
      </c>
      <c r="K40" s="7">
        <v>0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>
        <v>8969</v>
      </c>
      <c r="K41" s="7">
        <v>9796</v>
      </c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>
        <v>0</v>
      </c>
      <c r="K42" s="7">
        <v>0</v>
      </c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4897793</v>
      </c>
      <c r="K43" s="7">
        <v>4865422</v>
      </c>
    </row>
    <row r="44" spans="1:11" ht="12.75">
      <c r="A44" s="232" t="s">
        <v>69</v>
      </c>
      <c r="B44" s="233"/>
      <c r="C44" s="233"/>
      <c r="D44" s="233"/>
      <c r="E44" s="233"/>
      <c r="F44" s="233"/>
      <c r="G44" s="233"/>
      <c r="H44" s="233"/>
      <c r="I44" s="1">
        <v>36</v>
      </c>
      <c r="J44" s="137">
        <f>SUM(J39:J43)</f>
        <v>92889990</v>
      </c>
      <c r="K44" s="133">
        <f>SUM(K39:K43)</f>
        <v>124004037</v>
      </c>
    </row>
    <row r="45" spans="1:11" ht="12.75">
      <c r="A45" s="232" t="s">
        <v>17</v>
      </c>
      <c r="B45" s="233"/>
      <c r="C45" s="233"/>
      <c r="D45" s="233"/>
      <c r="E45" s="233"/>
      <c r="F45" s="233"/>
      <c r="G45" s="233"/>
      <c r="H45" s="233"/>
      <c r="I45" s="1">
        <v>37</v>
      </c>
      <c r="J45" s="137">
        <f>IF(J38&gt;J44,J38-J44,0)</f>
        <v>0</v>
      </c>
      <c r="K45" s="133">
        <f>IF(K38&gt;K44,K38-K44,0)</f>
        <v>0</v>
      </c>
    </row>
    <row r="46" spans="1:11" ht="12.75">
      <c r="A46" s="232" t="s">
        <v>18</v>
      </c>
      <c r="B46" s="233"/>
      <c r="C46" s="233"/>
      <c r="D46" s="233"/>
      <c r="E46" s="233"/>
      <c r="F46" s="233"/>
      <c r="G46" s="233"/>
      <c r="H46" s="233"/>
      <c r="I46" s="1">
        <v>38</v>
      </c>
      <c r="J46" s="137">
        <f>IF(J44&gt;J38,J44-J38,0)</f>
        <v>92889990</v>
      </c>
      <c r="K46" s="133">
        <f>IF(K44&gt;K38,K44-K38,0)</f>
        <v>72264113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62">
        <f>IF(J19-J20+J32-J33+J45-J46&gt;0,J19-J20+J32-J33+J45-J46,0)</f>
        <v>62674324</v>
      </c>
      <c r="K47" s="52">
        <f>IF(K19-K20+K32-K33+K45-K46&gt;0,K19-K20+K32-K33+K45-K46,0)</f>
        <v>111109230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37115617</v>
      </c>
      <c r="K49" s="7">
        <v>52182089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62674324</v>
      </c>
      <c r="K50" s="7">
        <v>111109230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v>0</v>
      </c>
      <c r="K51" s="7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3">
        <f>J49+J50-J51</f>
        <v>99789941</v>
      </c>
      <c r="K52" s="59">
        <f>K49+K50-K51</f>
        <v>163291319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4" t="s">
        <v>197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6" t="s">
        <v>59</v>
      </c>
      <c r="B4" s="286"/>
      <c r="C4" s="286"/>
      <c r="D4" s="286"/>
      <c r="E4" s="286"/>
      <c r="F4" s="286"/>
      <c r="G4" s="286"/>
      <c r="H4" s="286"/>
      <c r="I4" s="64" t="s">
        <v>279</v>
      </c>
      <c r="J4" s="65" t="s">
        <v>319</v>
      </c>
      <c r="K4" s="65" t="s">
        <v>320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70">
        <v>2</v>
      </c>
      <c r="J5" s="71" t="s">
        <v>283</v>
      </c>
      <c r="K5" s="71" t="s">
        <v>284</v>
      </c>
    </row>
    <row r="6" spans="1:11" ht="12.75">
      <c r="A6" s="221" t="s">
        <v>156</v>
      </c>
      <c r="B6" s="222"/>
      <c r="C6" s="222"/>
      <c r="D6" s="222"/>
      <c r="E6" s="222"/>
      <c r="F6" s="222"/>
      <c r="G6" s="222"/>
      <c r="H6" s="222"/>
      <c r="I6" s="278"/>
      <c r="J6" s="278"/>
      <c r="K6" s="279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32" t="s">
        <v>198</v>
      </c>
      <c r="B12" s="233"/>
      <c r="C12" s="233"/>
      <c r="D12" s="233"/>
      <c r="E12" s="233"/>
      <c r="F12" s="233"/>
      <c r="G12" s="233"/>
      <c r="H12" s="233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32" t="s">
        <v>47</v>
      </c>
      <c r="B19" s="233"/>
      <c r="C19" s="233"/>
      <c r="D19" s="233"/>
      <c r="E19" s="233"/>
      <c r="F19" s="233"/>
      <c r="G19" s="233"/>
      <c r="H19" s="233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32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44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21" t="s">
        <v>159</v>
      </c>
      <c r="B22" s="222"/>
      <c r="C22" s="222"/>
      <c r="D22" s="222"/>
      <c r="E22" s="222"/>
      <c r="F22" s="222"/>
      <c r="G22" s="222"/>
      <c r="H22" s="222"/>
      <c r="I22" s="278"/>
      <c r="J22" s="278"/>
      <c r="K22" s="279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32" t="s">
        <v>48</v>
      </c>
      <c r="B32" s="233"/>
      <c r="C32" s="233"/>
      <c r="D32" s="233"/>
      <c r="E32" s="233"/>
      <c r="F32" s="233"/>
      <c r="G32" s="233"/>
      <c r="H32" s="233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32" t="s">
        <v>110</v>
      </c>
      <c r="B33" s="233"/>
      <c r="C33" s="233"/>
      <c r="D33" s="233"/>
      <c r="E33" s="233"/>
      <c r="F33" s="233"/>
      <c r="G33" s="233"/>
      <c r="H33" s="233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32" t="s">
        <v>111</v>
      </c>
      <c r="B34" s="233"/>
      <c r="C34" s="233"/>
      <c r="D34" s="233"/>
      <c r="E34" s="233"/>
      <c r="F34" s="233"/>
      <c r="G34" s="233"/>
      <c r="H34" s="233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21" t="s">
        <v>160</v>
      </c>
      <c r="B35" s="222"/>
      <c r="C35" s="222"/>
      <c r="D35" s="222"/>
      <c r="E35" s="222"/>
      <c r="F35" s="222"/>
      <c r="G35" s="222"/>
      <c r="H35" s="222"/>
      <c r="I35" s="278">
        <v>0</v>
      </c>
      <c r="J35" s="278"/>
      <c r="K35" s="279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32" t="s">
        <v>49</v>
      </c>
      <c r="B39" s="233"/>
      <c r="C39" s="233"/>
      <c r="D39" s="233"/>
      <c r="E39" s="233"/>
      <c r="F39" s="233"/>
      <c r="G39" s="233"/>
      <c r="H39" s="233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32" t="s">
        <v>148</v>
      </c>
      <c r="B45" s="233"/>
      <c r="C45" s="233"/>
      <c r="D45" s="233"/>
      <c r="E45" s="233"/>
      <c r="F45" s="233"/>
      <c r="G45" s="233"/>
      <c r="H45" s="233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32" t="s">
        <v>162</v>
      </c>
      <c r="B46" s="233"/>
      <c r="C46" s="233"/>
      <c r="D46" s="233"/>
      <c r="E46" s="233"/>
      <c r="F46" s="233"/>
      <c r="G46" s="233"/>
      <c r="H46" s="233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32" t="s">
        <v>163</v>
      </c>
      <c r="B47" s="233"/>
      <c r="C47" s="233"/>
      <c r="D47" s="233"/>
      <c r="E47" s="233"/>
      <c r="F47" s="233"/>
      <c r="G47" s="233"/>
      <c r="H47" s="233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32" t="s">
        <v>149</v>
      </c>
      <c r="B48" s="233"/>
      <c r="C48" s="233"/>
      <c r="D48" s="233"/>
      <c r="E48" s="233"/>
      <c r="F48" s="233"/>
      <c r="G48" s="233"/>
      <c r="H48" s="233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32" t="s">
        <v>15</v>
      </c>
      <c r="B49" s="233"/>
      <c r="C49" s="233"/>
      <c r="D49" s="233"/>
      <c r="E49" s="233"/>
      <c r="F49" s="233"/>
      <c r="G49" s="233"/>
      <c r="H49" s="233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/>
      <c r="K50" s="7"/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/>
      <c r="K51" s="7"/>
    </row>
    <row r="52" spans="1:11" ht="12.75">
      <c r="A52" s="232" t="s">
        <v>176</v>
      </c>
      <c r="B52" s="233"/>
      <c r="C52" s="233"/>
      <c r="D52" s="233"/>
      <c r="E52" s="233"/>
      <c r="F52" s="233"/>
      <c r="G52" s="233"/>
      <c r="H52" s="233"/>
      <c r="I52" s="1">
        <v>44</v>
      </c>
      <c r="J52" s="5"/>
      <c r="K52" s="7"/>
    </row>
    <row r="53" spans="1:11" ht="12.75">
      <c r="A53" s="244" t="s">
        <v>177</v>
      </c>
      <c r="B53" s="245"/>
      <c r="C53" s="245"/>
      <c r="D53" s="245"/>
      <c r="E53" s="245"/>
      <c r="F53" s="245"/>
      <c r="G53" s="245"/>
      <c r="H53" s="245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K24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7" width="9.140625" style="74" customWidth="1"/>
    <col min="8" max="8" width="3.57421875" style="74" customWidth="1"/>
    <col min="9" max="9" width="7.140625" style="74" customWidth="1"/>
    <col min="10" max="10" width="11.421875" style="74" customWidth="1"/>
    <col min="11" max="11" width="11.00390625" style="74" customWidth="1"/>
    <col min="12" max="16384" width="9.140625" style="74" customWidth="1"/>
  </cols>
  <sheetData>
    <row r="1" spans="1:12" ht="12.75">
      <c r="A1" s="309" t="s">
        <v>281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73"/>
    </row>
    <row r="2" spans="1:12" ht="15.75">
      <c r="A2" s="42"/>
      <c r="B2" s="72"/>
      <c r="C2" s="294" t="s">
        <v>282</v>
      </c>
      <c r="D2" s="294"/>
      <c r="E2" s="75" t="s">
        <v>347</v>
      </c>
      <c r="F2" s="43" t="s">
        <v>250</v>
      </c>
      <c r="G2" s="295" t="s">
        <v>348</v>
      </c>
      <c r="H2" s="296"/>
      <c r="I2" s="72"/>
      <c r="J2" s="72"/>
      <c r="K2" s="72"/>
      <c r="L2" s="76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78" t="s">
        <v>305</v>
      </c>
      <c r="J3" s="79" t="s">
        <v>150</v>
      </c>
      <c r="K3" s="79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1">
        <v>2</v>
      </c>
      <c r="J4" s="80" t="s">
        <v>283</v>
      </c>
      <c r="K4" s="80" t="s">
        <v>284</v>
      </c>
    </row>
    <row r="5" spans="1:11" ht="12.75">
      <c r="A5" s="299" t="s">
        <v>285</v>
      </c>
      <c r="B5" s="300"/>
      <c r="C5" s="300"/>
      <c r="D5" s="300"/>
      <c r="E5" s="300"/>
      <c r="F5" s="300"/>
      <c r="G5" s="300"/>
      <c r="H5" s="300"/>
      <c r="I5" s="44">
        <v>1</v>
      </c>
      <c r="J5" s="138">
        <v>1852212900</v>
      </c>
      <c r="K5" s="45">
        <v>277889530</v>
      </c>
    </row>
    <row r="6" spans="1:11" ht="12.75">
      <c r="A6" s="299" t="s">
        <v>286</v>
      </c>
      <c r="B6" s="300"/>
      <c r="C6" s="300"/>
      <c r="D6" s="300"/>
      <c r="E6" s="300"/>
      <c r="F6" s="300"/>
      <c r="G6" s="300"/>
      <c r="H6" s="300"/>
      <c r="I6" s="44">
        <v>2</v>
      </c>
      <c r="J6" s="139">
        <v>0</v>
      </c>
      <c r="K6" s="46"/>
    </row>
    <row r="7" spans="1:11" ht="12.75">
      <c r="A7" s="299" t="s">
        <v>287</v>
      </c>
      <c r="B7" s="300"/>
      <c r="C7" s="300"/>
      <c r="D7" s="300"/>
      <c r="E7" s="300"/>
      <c r="F7" s="300"/>
      <c r="G7" s="300"/>
      <c r="H7" s="300"/>
      <c r="I7" s="44">
        <v>3</v>
      </c>
      <c r="J7" s="139">
        <v>-3390206</v>
      </c>
      <c r="K7" s="46">
        <v>79505780</v>
      </c>
    </row>
    <row r="8" spans="1:11" ht="12.75">
      <c r="A8" s="299" t="s">
        <v>288</v>
      </c>
      <c r="B8" s="300"/>
      <c r="C8" s="300"/>
      <c r="D8" s="300"/>
      <c r="E8" s="300"/>
      <c r="F8" s="300"/>
      <c r="G8" s="300"/>
      <c r="H8" s="300"/>
      <c r="I8" s="44">
        <v>4</v>
      </c>
      <c r="J8" s="139">
        <v>-1698894915</v>
      </c>
      <c r="K8" s="46">
        <v>2104425</v>
      </c>
    </row>
    <row r="9" spans="1:11" ht="12.75">
      <c r="A9" s="299" t="s">
        <v>289</v>
      </c>
      <c r="B9" s="300"/>
      <c r="C9" s="300"/>
      <c r="D9" s="300"/>
      <c r="E9" s="300"/>
      <c r="F9" s="300"/>
      <c r="G9" s="300"/>
      <c r="H9" s="300"/>
      <c r="I9" s="44">
        <v>5</v>
      </c>
      <c r="J9" s="139">
        <v>-77716614</v>
      </c>
      <c r="K9" s="46">
        <v>-37218809</v>
      </c>
    </row>
    <row r="10" spans="1:11" ht="12.75">
      <c r="A10" s="299" t="s">
        <v>290</v>
      </c>
      <c r="B10" s="300"/>
      <c r="C10" s="300"/>
      <c r="D10" s="300"/>
      <c r="E10" s="300"/>
      <c r="F10" s="300"/>
      <c r="G10" s="300"/>
      <c r="H10" s="300"/>
      <c r="I10" s="44">
        <v>6</v>
      </c>
      <c r="J10" s="139">
        <v>0</v>
      </c>
      <c r="K10" s="46">
        <v>0</v>
      </c>
    </row>
    <row r="11" spans="1:11" ht="12.75">
      <c r="A11" s="299" t="s">
        <v>291</v>
      </c>
      <c r="B11" s="300"/>
      <c r="C11" s="300"/>
      <c r="D11" s="300"/>
      <c r="E11" s="300"/>
      <c r="F11" s="300"/>
      <c r="G11" s="300"/>
      <c r="H11" s="300"/>
      <c r="I11" s="44">
        <v>7</v>
      </c>
      <c r="J11" s="139">
        <v>0</v>
      </c>
      <c r="K11" s="46">
        <v>0</v>
      </c>
    </row>
    <row r="12" spans="1:11" ht="12.75">
      <c r="A12" s="299" t="s">
        <v>292</v>
      </c>
      <c r="B12" s="300"/>
      <c r="C12" s="300"/>
      <c r="D12" s="300"/>
      <c r="E12" s="300"/>
      <c r="F12" s="300"/>
      <c r="G12" s="300"/>
      <c r="H12" s="300"/>
      <c r="I12" s="44">
        <v>8</v>
      </c>
      <c r="J12" s="139">
        <v>0</v>
      </c>
      <c r="K12" s="46">
        <v>-309631</v>
      </c>
    </row>
    <row r="13" spans="1:11" ht="12.75">
      <c r="A13" s="299" t="s">
        <v>293</v>
      </c>
      <c r="B13" s="300"/>
      <c r="C13" s="300"/>
      <c r="D13" s="300"/>
      <c r="E13" s="300"/>
      <c r="F13" s="300"/>
      <c r="G13" s="300"/>
      <c r="H13" s="300"/>
      <c r="I13" s="44">
        <v>9</v>
      </c>
      <c r="J13" s="139">
        <v>0</v>
      </c>
      <c r="K13" s="46">
        <v>0</v>
      </c>
    </row>
    <row r="14" spans="1:11" ht="12.75">
      <c r="A14" s="301" t="s">
        <v>294</v>
      </c>
      <c r="B14" s="302"/>
      <c r="C14" s="302"/>
      <c r="D14" s="302"/>
      <c r="E14" s="302"/>
      <c r="F14" s="302"/>
      <c r="G14" s="302"/>
      <c r="H14" s="302"/>
      <c r="I14" s="44">
        <v>10</v>
      </c>
      <c r="J14" s="133">
        <f>SUM(J5:J13)</f>
        <v>72211165</v>
      </c>
      <c r="K14" s="133">
        <f>SUM(K5:K13)</f>
        <v>321971295</v>
      </c>
    </row>
    <row r="15" spans="1:11" ht="12.75">
      <c r="A15" s="299" t="s">
        <v>295</v>
      </c>
      <c r="B15" s="300"/>
      <c r="C15" s="300"/>
      <c r="D15" s="300"/>
      <c r="E15" s="300"/>
      <c r="F15" s="300"/>
      <c r="G15" s="300"/>
      <c r="H15" s="300"/>
      <c r="I15" s="44">
        <v>11</v>
      </c>
      <c r="J15" s="139">
        <v>0</v>
      </c>
      <c r="K15" s="46">
        <v>0</v>
      </c>
    </row>
    <row r="16" spans="1:11" ht="12.75">
      <c r="A16" s="299" t="s">
        <v>296</v>
      </c>
      <c r="B16" s="300"/>
      <c r="C16" s="300"/>
      <c r="D16" s="300"/>
      <c r="E16" s="300"/>
      <c r="F16" s="300"/>
      <c r="G16" s="300"/>
      <c r="H16" s="300"/>
      <c r="I16" s="44">
        <v>12</v>
      </c>
      <c r="J16" s="139">
        <v>0</v>
      </c>
      <c r="K16" s="46">
        <v>0</v>
      </c>
    </row>
    <row r="17" spans="1:11" ht="12.75">
      <c r="A17" s="299" t="s">
        <v>297</v>
      </c>
      <c r="B17" s="300"/>
      <c r="C17" s="300"/>
      <c r="D17" s="300"/>
      <c r="E17" s="300"/>
      <c r="F17" s="300"/>
      <c r="G17" s="300"/>
      <c r="H17" s="300"/>
      <c r="I17" s="44">
        <v>13</v>
      </c>
      <c r="J17" s="139">
        <v>3209911</v>
      </c>
      <c r="K17" s="46">
        <v>3767325</v>
      </c>
    </row>
    <row r="18" spans="1:11" ht="12.75">
      <c r="A18" s="299" t="s">
        <v>298</v>
      </c>
      <c r="B18" s="300"/>
      <c r="C18" s="300"/>
      <c r="D18" s="300"/>
      <c r="E18" s="300"/>
      <c r="F18" s="300"/>
      <c r="G18" s="300"/>
      <c r="H18" s="300"/>
      <c r="I18" s="44">
        <v>14</v>
      </c>
      <c r="J18" s="139">
        <v>0</v>
      </c>
      <c r="K18" s="46">
        <v>0</v>
      </c>
    </row>
    <row r="19" spans="1:11" ht="12.75">
      <c r="A19" s="299" t="s">
        <v>299</v>
      </c>
      <c r="B19" s="300"/>
      <c r="C19" s="300"/>
      <c r="D19" s="300"/>
      <c r="E19" s="300"/>
      <c r="F19" s="300"/>
      <c r="G19" s="300"/>
      <c r="H19" s="300"/>
      <c r="I19" s="44">
        <v>15</v>
      </c>
      <c r="J19" s="139">
        <v>0</v>
      </c>
      <c r="K19" s="46">
        <v>0</v>
      </c>
    </row>
    <row r="20" spans="1:11" ht="12.75">
      <c r="A20" s="299" t="s">
        <v>300</v>
      </c>
      <c r="B20" s="300"/>
      <c r="C20" s="300"/>
      <c r="D20" s="300"/>
      <c r="E20" s="300"/>
      <c r="F20" s="300"/>
      <c r="G20" s="300"/>
      <c r="H20" s="300"/>
      <c r="I20" s="44">
        <v>16</v>
      </c>
      <c r="J20" s="139">
        <v>-77985669</v>
      </c>
      <c r="K20" s="46">
        <f>Bilanca!K69-Bilanca!J69-K17</f>
        <v>-38404533</v>
      </c>
    </row>
    <row r="21" spans="1:11" ht="12.75">
      <c r="A21" s="301" t="s">
        <v>301</v>
      </c>
      <c r="B21" s="302"/>
      <c r="C21" s="302"/>
      <c r="D21" s="302"/>
      <c r="E21" s="302"/>
      <c r="F21" s="302"/>
      <c r="G21" s="302"/>
      <c r="H21" s="302"/>
      <c r="I21" s="44">
        <v>17</v>
      </c>
      <c r="J21" s="140">
        <f>SUM(J15:J20)</f>
        <v>-74775758</v>
      </c>
      <c r="K21" s="140">
        <f>SUM(K15:K20)</f>
        <v>-34637208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3" t="s">
        <v>302</v>
      </c>
      <c r="B23" s="304"/>
      <c r="C23" s="304"/>
      <c r="D23" s="304"/>
      <c r="E23" s="304"/>
      <c r="F23" s="304"/>
      <c r="G23" s="304"/>
      <c r="H23" s="304"/>
      <c r="I23" s="47">
        <v>18</v>
      </c>
      <c r="J23" s="45">
        <f>J21</f>
        <v>-74775758</v>
      </c>
      <c r="K23" s="45">
        <f>K21</f>
        <v>-34637208</v>
      </c>
    </row>
    <row r="24" spans="1:11" ht="17.25" customHeight="1">
      <c r="A24" s="305" t="s">
        <v>303</v>
      </c>
      <c r="B24" s="306"/>
      <c r="C24" s="306"/>
      <c r="D24" s="306"/>
      <c r="E24" s="306"/>
      <c r="F24" s="306"/>
      <c r="G24" s="306"/>
      <c r="H24" s="306"/>
      <c r="I24" s="48">
        <v>19</v>
      </c>
      <c r="J24" s="77">
        <v>0</v>
      </c>
      <c r="K24" s="77">
        <v>0</v>
      </c>
    </row>
    <row r="25" spans="1:11" ht="30" customHeight="1">
      <c r="A25" s="307" t="s">
        <v>304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5" t="s">
        <v>280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6" t="s">
        <v>316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2014-07-28T11:46:49Z</cp:lastPrinted>
  <dcterms:created xsi:type="dcterms:W3CDTF">2008-10-17T11:51:54Z</dcterms:created>
  <dcterms:modified xsi:type="dcterms:W3CDTF">2014-07-28T11:48:03Z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