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795" windowHeight="1159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<sst xmlns="http://schemas.openxmlformats.org/spreadsheetml/2006/main" count="348" uniqueCount="316">
  <si>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</si>
  <si>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</si>
  <si>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</si>
  <si>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</si>
  <si>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</si>
  <si>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</si>
  <si>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</si>
  <si>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</si>
  <si>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</si>
  <si>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</si>
  <si>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</si>
  <si>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</si>
  <si>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</si>
  <si>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</si>
  <si>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</si>
  <si>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</si>
  <si>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</si>
  <si>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</si>
  <si>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</si>
  <si>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</si>
  <si>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</si>
  <si>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</si>
  <si>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</si>
  <si>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</si>
  <si>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</si>
  <si>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</si>
  <si>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</si>
  <si>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</si>
  <si>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</si>
  <si>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</si>
  <si>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</si>
  <si>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</si>
  <si>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</si>
  <si>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</si>
  <si>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</si>
  <si>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</si>
  <si>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</si>
  <si>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</si>
  <si>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</si>
  <si>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</si>
  <si>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</si>
  <si>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</si>
  <si>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</si>
  <si>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</si>
  <si>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</si>
  <si>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</si>
  <si>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</si>
  <si>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</si>
  <si>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</si>
  <si>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</si>
  <si>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</si>
  <si>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</si>
  <si>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</si>
  <si>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</si>
  <si>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</si>
  <si>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</si>
  <si>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</si>
  <si>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</si>
  <si>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</si>
  <si>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</si>
  <si>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</si>
  <si>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</si>
  <si>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</si>
  <si>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</si>
  <si>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</si>
  <si>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</si>
  <si>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</si>
  <si>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</si>
  <si>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</si>
  <si>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</si>
  <si>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</si>
  <si>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</si>
  <si>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</si>
  <si>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</si>
  <si>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</si>
  <si>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</si>
  <si>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</si>
  <si>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</si>
  <si>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</si>
  <si>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</si>
  <si>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</si>
  <si>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</si>
  <si>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</si>
  <si>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</si>
  <si>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</si>
  <si>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</si>
  <si>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</si>
  <si>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</si>
  <si>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</si>
  <si>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</si>
  <si>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</si>
  <si>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</si>
  <si>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</si>
  <si>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</si>
  <si>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</si>
  <si>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</si>
  <si>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</si>
  <si>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</si>
  <si>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</si>
  <si>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</si>
  <si>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</si>
  <si>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</si>
  <si>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</si>
  <si>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</si>
  <si>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</si>
  <si>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</si>
  <si>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</si>
  <si>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</si>
  <si>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</si>
  <si>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</si>
  <si>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</si>
  <si>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</si>
  <si>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</si>
  <si>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</si>
  <si>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</si>
  <si>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</si>
  <si>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</si>
  <si>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</si>
  <si>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</si>
  <si>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</si>
  <si>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</si>
  <si>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</si>
  <si>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</si>
  <si>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</si>
  <si>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</si>
  <si>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</si>
  <si>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</si>
  <si>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</si>
  <si>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</si>
  <si>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</si>
  <si>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</si>
  <si>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</si>
  <si>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</si>
  <si>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</si>
  <si>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</si>
  <si>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</si>
  <si>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</si>
  <si>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</si>
  <si>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</si>
  <si>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</si>
  <si>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</si>
  <si>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</si>
  <si>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</si>
  <si>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</si>
  <si>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</si>
  <si>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</si>
  <si>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</si>
  <si>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</si>
  <si>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</si>
  <si>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</si>
  <si>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</si>
  <si>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</si>
  <si>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</si>
  <si>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</si>
  <si>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</si>
  <si>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</si>
  <si>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</si>
  <si>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</si>
  <si>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</si>
  <si>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</si>
  <si>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</si>
  <si>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</si>
  <si>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</si>
  <si>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</si>
  <si>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</si>
  <si>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</si>
  <si>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</si>
  <si>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</si>
  <si>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</si>
  <si>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</si>
  <si>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</si>
  <si>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</si>
  <si>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</si>
  <si>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</si>
  <si>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</si>
  <si>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</si>
  <si>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</si>
  <si>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</si>
  <si>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</si>
  <si>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</si>
  <si>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</si>
  <si>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</si>
  <si>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</si>
  <si>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</si>
  <si>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</si>
  <si>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</si>
  <si>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</si>
  <si>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</si>
  <si>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</si>
  <si>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</si>
  <si>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</si>
  <si>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</si>
  <si>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</si>
  <si>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</si>
  <si>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</si>
  <si>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</si>
  <si>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</si>
  <si>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</si>
  <si>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</si>
  <si>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</si>
  <si>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</si>
  <si>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</si>
  <si>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</si>
  <si>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</si>
  <si>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</si>
  <si>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</si>
  <si>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</si>
  <si>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</si>
  <si>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</si>
  <si>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</si>
  <si>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</si>
  <si>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</si>
  <si>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</si>
  <si>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</si>
  <si>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</si>
  <si>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</si>
  <si>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</si>
  <si>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</si>
  <si>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</si>
  <si>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</si>
  <si>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</si>
  <si>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</si>
  <si>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</si>
  <si>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</si>
  <si>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</si>
  <si>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</si>
  <si>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</si>
  <si>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</si>
  <si>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</si>
  <si>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</si>
  <si>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</si>
  <si>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</si>
  <si>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</si>
  <si>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</si>
  <si>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</si>
  <si>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</si>
  <si>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</si>
  <si>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</si>
  <si>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</si>
  <si>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</si>
  <si>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</si>
  <si>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</si>
  <si>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</si>
  <si>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</si>
  <si>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</si>
  <si>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</si>
  <si>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</si>
  <si>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</si>
  <si>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</si>
  <si>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</si>
  <si>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</si>
  <si>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</si>
  <si>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</si>
  <si>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</si>
  <si>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</si>
  <si>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</si>
  <si>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</si>
  <si>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</si>
  <si>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</si>
  <si>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</si>
  <si>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</si>
  <si>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</si>
  <si>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</si>
  <si>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</si>
  <si>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</si>
  <si>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</si>
  <si>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</si>
  <si>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</si>
  <si>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</si>
  <si>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</si>
  <si>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</si>
  <si>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</si>
  <si>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</si>
  <si>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</si>
  <si>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</si>
  <si>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</si>
  <si>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</si>
  <si>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</si>
  <si>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</si>
  <si>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</si>
  <si>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</si>
  <si>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</si>
  <si>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</si>
  <si>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</si>
  <si>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</si>
  <si>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</si>
  <si>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</si>
  <si>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</si>
  <si>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</si>
  <si>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</si>
  <si>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</si>
  <si>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</si>
  <si>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</si>
  <si>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</si>
  <si>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</si>
  <si>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DA</t>
  </si>
  <si>
    <t>GRAD ZAGREB</t>
  </si>
  <si>
    <t>5110</t>
  </si>
  <si>
    <t>01 616 00 49</t>
  </si>
  <si>
    <t>01 617 66 90</t>
  </si>
  <si>
    <t>vesna.mikulec@croatiaairlines.hr</t>
  </si>
  <si>
    <t>OBZOR PUTOVANJA d.o.o.</t>
  </si>
  <si>
    <t>Zagreb,Avenija Marina Držića bb</t>
  </si>
  <si>
    <t>00490555</t>
  </si>
  <si>
    <t>AMADEUS CROATIA d.d.</t>
  </si>
  <si>
    <t>00485764</t>
  </si>
  <si>
    <t>PLESO PRIJEVOZ d.o.o.</t>
  </si>
  <si>
    <t>00712728</t>
  </si>
  <si>
    <t xml:space="preserve">Obveznik: CROATIA AIRLINES GRUPA </t>
  </si>
  <si>
    <t>Zagreb, Ilica 150</t>
  </si>
  <si>
    <t>Mikulec Vesna</t>
  </si>
  <si>
    <t>stanje na dan 31.12.2013.</t>
  </si>
  <si>
    <t>u razdoblju 01.01.2013 do 31.12.2013.</t>
  </si>
  <si>
    <t>31.12.2013.</t>
  </si>
  <si>
    <t>u razdoblju 01.01.2013. do 31.12.2013.</t>
  </si>
  <si>
    <t>Širac Zlatko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</si>
</sst>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C53" sqref="C53:H5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3" width="8.8515625" style="10" customWidth="1"/>
    <col min="4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7" t="s">
        <v>214</v>
      </c>
      <c r="B1" s="178"/>
      <c r="C1" s="178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34" t="s">
        <v>215</v>
      </c>
      <c r="B2" s="135"/>
      <c r="C2" s="135"/>
      <c r="D2" s="136"/>
      <c r="E2" s="110">
        <v>41275</v>
      </c>
      <c r="F2" s="11"/>
      <c r="G2" s="12" t="s">
        <v>216</v>
      </c>
      <c r="H2" s="110">
        <v>41639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37" t="s">
        <v>283</v>
      </c>
      <c r="B4" s="138"/>
      <c r="C4" s="138"/>
      <c r="D4" s="138"/>
      <c r="E4" s="138"/>
      <c r="F4" s="138"/>
      <c r="G4" s="138"/>
      <c r="H4" s="138"/>
      <c r="I4" s="139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40" t="s">
        <v>217</v>
      </c>
      <c r="B6" s="141"/>
      <c r="C6" s="132" t="s">
        <v>287</v>
      </c>
      <c r="D6" s="133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42" t="s">
        <v>218</v>
      </c>
      <c r="B8" s="143"/>
      <c r="C8" s="132" t="s">
        <v>288</v>
      </c>
      <c r="D8" s="133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9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29" t="s">
        <v>219</v>
      </c>
      <c r="B10" s="130"/>
      <c r="C10" s="132" t="s">
        <v>289</v>
      </c>
      <c r="D10" s="133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31"/>
      <c r="B11" s="130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40" t="s">
        <v>220</v>
      </c>
      <c r="B12" s="141"/>
      <c r="C12" s="144" t="s">
        <v>290</v>
      </c>
      <c r="D12" s="145"/>
      <c r="E12" s="145"/>
      <c r="F12" s="145"/>
      <c r="G12" s="145"/>
      <c r="H12" s="145"/>
      <c r="I12" s="146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40" t="s">
        <v>221</v>
      </c>
      <c r="B14" s="141"/>
      <c r="C14" s="147">
        <v>10010</v>
      </c>
      <c r="D14" s="148"/>
      <c r="E14" s="15"/>
      <c r="F14" s="144" t="s">
        <v>291</v>
      </c>
      <c r="G14" s="145"/>
      <c r="H14" s="145"/>
      <c r="I14" s="146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40" t="s">
        <v>222</v>
      </c>
      <c r="B16" s="141"/>
      <c r="C16" s="144" t="s">
        <v>292</v>
      </c>
      <c r="D16" s="145"/>
      <c r="E16" s="145"/>
      <c r="F16" s="145"/>
      <c r="G16" s="145"/>
      <c r="H16" s="145"/>
      <c r="I16" s="146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40" t="s">
        <v>223</v>
      </c>
      <c r="B18" s="141"/>
      <c r="C18" s="149" t="s">
        <v>293</v>
      </c>
      <c r="D18" s="150"/>
      <c r="E18" s="150"/>
      <c r="F18" s="150"/>
      <c r="G18" s="150"/>
      <c r="H18" s="150"/>
      <c r="I18" s="151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40" t="s">
        <v>224</v>
      </c>
      <c r="B20" s="141"/>
      <c r="C20" s="149" t="s">
        <v>294</v>
      </c>
      <c r="D20" s="150"/>
      <c r="E20" s="150"/>
      <c r="F20" s="150"/>
      <c r="G20" s="150"/>
      <c r="H20" s="150"/>
      <c r="I20" s="151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40" t="s">
        <v>225</v>
      </c>
      <c r="B22" s="141"/>
      <c r="C22" s="111">
        <v>133</v>
      </c>
      <c r="D22" s="144" t="s">
        <v>291</v>
      </c>
      <c r="E22" s="152"/>
      <c r="F22" s="153"/>
      <c r="G22" s="140"/>
      <c r="H22" s="154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40" t="s">
        <v>226</v>
      </c>
      <c r="B24" s="141"/>
      <c r="C24" s="111">
        <v>21</v>
      </c>
      <c r="D24" s="144" t="s">
        <v>296</v>
      </c>
      <c r="E24" s="152"/>
      <c r="F24" s="152"/>
      <c r="G24" s="153"/>
      <c r="H24" s="50" t="s">
        <v>227</v>
      </c>
      <c r="I24" s="124">
        <v>1061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284</v>
      </c>
      <c r="I25" s="88"/>
      <c r="J25" s="9"/>
      <c r="K25" s="9"/>
      <c r="L25" s="9"/>
    </row>
    <row r="26" spans="1:12" ht="12.75">
      <c r="A26" s="140" t="s">
        <v>228</v>
      </c>
      <c r="B26" s="141"/>
      <c r="C26" s="112" t="s">
        <v>295</v>
      </c>
      <c r="D26" s="24"/>
      <c r="E26" s="32"/>
      <c r="F26" s="23"/>
      <c r="G26" s="155" t="s">
        <v>229</v>
      </c>
      <c r="H26" s="141"/>
      <c r="I26" s="113" t="s">
        <v>297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63" t="s">
        <v>301</v>
      </c>
      <c r="B30" s="164"/>
      <c r="C30" s="164"/>
      <c r="D30" s="165"/>
      <c r="E30" s="163" t="s">
        <v>302</v>
      </c>
      <c r="F30" s="164"/>
      <c r="G30" s="164"/>
      <c r="H30" s="132" t="s">
        <v>303</v>
      </c>
      <c r="I30" s="133"/>
      <c r="J30" s="9"/>
      <c r="K30" s="9"/>
      <c r="L30" s="9"/>
    </row>
    <row r="31" spans="1:12" ht="12.75">
      <c r="A31" s="84"/>
      <c r="B31" s="21"/>
      <c r="C31" s="20"/>
      <c r="D31" s="166"/>
      <c r="E31" s="166"/>
      <c r="F31" s="166"/>
      <c r="G31" s="167"/>
      <c r="H31" s="15"/>
      <c r="I31" s="91"/>
      <c r="J31" s="9"/>
      <c r="K31" s="9"/>
      <c r="L31" s="9"/>
    </row>
    <row r="32" spans="1:12" ht="12.75">
      <c r="A32" s="163" t="s">
        <v>304</v>
      </c>
      <c r="B32" s="164"/>
      <c r="C32" s="164"/>
      <c r="D32" s="165"/>
      <c r="E32" s="163" t="s">
        <v>309</v>
      </c>
      <c r="F32" s="164"/>
      <c r="G32" s="164"/>
      <c r="H32" s="132" t="s">
        <v>305</v>
      </c>
      <c r="I32" s="133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63" t="s">
        <v>306</v>
      </c>
      <c r="B34" s="164"/>
      <c r="C34" s="164"/>
      <c r="D34" s="165"/>
      <c r="E34" s="163" t="s">
        <v>302</v>
      </c>
      <c r="F34" s="164"/>
      <c r="G34" s="164"/>
      <c r="H34" s="132" t="s">
        <v>307</v>
      </c>
      <c r="I34" s="133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9"/>
      <c r="K36" s="9"/>
      <c r="L36" s="9"/>
    </row>
    <row r="37" spans="1:12" ht="12.75">
      <c r="A37" s="93"/>
      <c r="B37" s="29"/>
      <c r="C37" s="168"/>
      <c r="D37" s="169"/>
      <c r="E37" s="15"/>
      <c r="F37" s="168"/>
      <c r="G37" s="169"/>
      <c r="H37" s="15"/>
      <c r="I37" s="85"/>
      <c r="J37" s="9"/>
      <c r="K37" s="9"/>
      <c r="L37" s="9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29" t="s">
        <v>233</v>
      </c>
      <c r="B44" s="173"/>
      <c r="C44" s="132"/>
      <c r="D44" s="133"/>
      <c r="E44" s="25"/>
      <c r="F44" s="144"/>
      <c r="G44" s="164"/>
      <c r="H44" s="164"/>
      <c r="I44" s="165"/>
      <c r="J44" s="9"/>
      <c r="K44" s="9"/>
      <c r="L44" s="9"/>
    </row>
    <row r="45" spans="1:12" ht="12.75">
      <c r="A45" s="93"/>
      <c r="B45" s="29"/>
      <c r="C45" s="168"/>
      <c r="D45" s="169"/>
      <c r="E45" s="15"/>
      <c r="F45" s="168"/>
      <c r="G45" s="170"/>
      <c r="H45" s="34"/>
      <c r="I45" s="97"/>
      <c r="J45" s="9"/>
      <c r="K45" s="9"/>
      <c r="L45" s="9"/>
    </row>
    <row r="46" spans="1:12" ht="12.75">
      <c r="A46" s="129" t="s">
        <v>234</v>
      </c>
      <c r="B46" s="173"/>
      <c r="C46" s="144" t="s">
        <v>310</v>
      </c>
      <c r="D46" s="171"/>
      <c r="E46" s="171"/>
      <c r="F46" s="171"/>
      <c r="G46" s="171"/>
      <c r="H46" s="171"/>
      <c r="I46" s="172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29" t="s">
        <v>236</v>
      </c>
      <c r="B48" s="173"/>
      <c r="C48" s="174" t="s">
        <v>298</v>
      </c>
      <c r="D48" s="175"/>
      <c r="E48" s="176"/>
      <c r="F48" s="15"/>
      <c r="G48" s="50" t="s">
        <v>237</v>
      </c>
      <c r="H48" s="174" t="s">
        <v>299</v>
      </c>
      <c r="I48" s="176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29" t="s">
        <v>223</v>
      </c>
      <c r="B50" s="173"/>
      <c r="C50" s="185" t="s">
        <v>300</v>
      </c>
      <c r="D50" s="175"/>
      <c r="E50" s="175"/>
      <c r="F50" s="175"/>
      <c r="G50" s="175"/>
      <c r="H50" s="175"/>
      <c r="I50" s="176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40" t="s">
        <v>238</v>
      </c>
      <c r="B52" s="141"/>
      <c r="C52" s="174" t="s">
        <v>315</v>
      </c>
      <c r="D52" s="175"/>
      <c r="E52" s="175"/>
      <c r="F52" s="175"/>
      <c r="G52" s="175"/>
      <c r="H52" s="175"/>
      <c r="I52" s="146"/>
      <c r="J52" s="9"/>
      <c r="K52" s="9"/>
      <c r="L52" s="9"/>
    </row>
    <row r="53" spans="1:12" ht="12.75">
      <c r="A53" s="98"/>
      <c r="B53" s="19"/>
      <c r="C53" s="179" t="s">
        <v>239</v>
      </c>
      <c r="D53" s="179"/>
      <c r="E53" s="179"/>
      <c r="F53" s="179"/>
      <c r="G53" s="179"/>
      <c r="H53" s="179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86" t="s">
        <v>240</v>
      </c>
      <c r="C55" s="187"/>
      <c r="D55" s="187"/>
      <c r="E55" s="187"/>
      <c r="F55" s="48"/>
      <c r="G55" s="48"/>
      <c r="H55" s="48"/>
      <c r="I55" s="100"/>
      <c r="J55" s="9"/>
      <c r="K55" s="9"/>
      <c r="L55" s="9"/>
    </row>
    <row r="56" spans="1:12" ht="12.75">
      <c r="A56" s="98"/>
      <c r="B56" s="188" t="s">
        <v>272</v>
      </c>
      <c r="C56" s="189"/>
      <c r="D56" s="189"/>
      <c r="E56" s="189"/>
      <c r="F56" s="189"/>
      <c r="G56" s="189"/>
      <c r="H56" s="189"/>
      <c r="I56" s="190"/>
      <c r="J56" s="9"/>
      <c r="K56" s="9"/>
      <c r="L56" s="9"/>
    </row>
    <row r="57" spans="1:12" ht="12.75">
      <c r="A57" s="98"/>
      <c r="B57" s="188" t="s">
        <v>273</v>
      </c>
      <c r="C57" s="189"/>
      <c r="D57" s="189"/>
      <c r="E57" s="189"/>
      <c r="F57" s="189"/>
      <c r="G57" s="189"/>
      <c r="H57" s="189"/>
      <c r="I57" s="100"/>
      <c r="J57" s="9"/>
      <c r="K57" s="9"/>
      <c r="L57" s="9"/>
    </row>
    <row r="58" spans="1:12" ht="12.75">
      <c r="A58" s="98"/>
      <c r="B58" s="188" t="s">
        <v>274</v>
      </c>
      <c r="C58" s="189"/>
      <c r="D58" s="189"/>
      <c r="E58" s="189"/>
      <c r="F58" s="189"/>
      <c r="G58" s="189"/>
      <c r="H58" s="189"/>
      <c r="I58" s="190"/>
      <c r="J58" s="9"/>
      <c r="K58" s="9"/>
      <c r="L58" s="9"/>
    </row>
    <row r="59" spans="1:12" ht="12.75">
      <c r="A59" s="98"/>
      <c r="B59" s="188" t="s">
        <v>275</v>
      </c>
      <c r="C59" s="189"/>
      <c r="D59" s="189"/>
      <c r="E59" s="189"/>
      <c r="F59" s="189"/>
      <c r="G59" s="189"/>
      <c r="H59" s="189"/>
      <c r="I59" s="190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241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242</v>
      </c>
      <c r="F62" s="32"/>
      <c r="G62" s="180" t="s">
        <v>243</v>
      </c>
      <c r="H62" s="181"/>
      <c r="I62" s="182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83"/>
      <c r="H63" s="184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52" right="0.26" top="0.67" bottom="0.69" header="0.5118110236220472" footer="0.5118110236220472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pane xSplit="8" ySplit="3" topLeftCell="I8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68" sqref="A68:K119"/>
    </sheetView>
  </sheetViews>
  <sheetFormatPr defaultColWidth="9.140625" defaultRowHeight="12.75"/>
  <cols>
    <col min="1" max="7" width="9.140625" style="51" customWidth="1"/>
    <col min="8" max="8" width="3.57421875" style="51" customWidth="1"/>
    <col min="9" max="9" width="7.421875" style="51" customWidth="1"/>
    <col min="10" max="10" width="11.421875" style="51" customWidth="1"/>
    <col min="11" max="11" width="12.421875" style="51" customWidth="1"/>
    <col min="12" max="16384" width="9.140625" style="51" customWidth="1"/>
  </cols>
  <sheetData>
    <row r="1" spans="1:11" ht="12.75" customHeight="1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308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50</v>
      </c>
      <c r="B4" s="234"/>
      <c r="C4" s="234"/>
      <c r="D4" s="234"/>
      <c r="E4" s="234"/>
      <c r="F4" s="234"/>
      <c r="G4" s="234"/>
      <c r="H4" s="235"/>
      <c r="I4" s="56" t="s">
        <v>244</v>
      </c>
      <c r="J4" s="57" t="s">
        <v>285</v>
      </c>
      <c r="K4" s="58" t="s">
        <v>286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5">
        <v>2</v>
      </c>
      <c r="J5" s="54">
        <v>3</v>
      </c>
      <c r="K5" s="54">
        <v>4</v>
      </c>
    </row>
    <row r="6" spans="1:11" ht="5.2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18"/>
      <c r="I7" s="3">
        <v>1</v>
      </c>
      <c r="J7" s="117">
        <v>0</v>
      </c>
      <c r="K7" s="117">
        <v>0</v>
      </c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118">
        <f>J9+J16+J26+J35+J39</f>
        <v>788047162</v>
      </c>
      <c r="K8" s="118">
        <f>K9+K16+K26+K35+K39</f>
        <v>781943394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118">
        <f>SUM(J10:J15)</f>
        <v>16583274</v>
      </c>
      <c r="K9" s="118">
        <f>SUM(K10:K15)</f>
        <v>17164306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6">
        <v>0</v>
      </c>
      <c r="K10" s="6">
        <v>0</v>
      </c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15611311</v>
      </c>
      <c r="K11" s="6">
        <v>14468277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6">
        <v>0</v>
      </c>
      <c r="K12" s="6">
        <v>0</v>
      </c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>
        <v>0</v>
      </c>
      <c r="K13" s="6">
        <v>0</v>
      </c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>
        <v>971963</v>
      </c>
      <c r="K14" s="6">
        <v>2696029</v>
      </c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>
        <v>0</v>
      </c>
      <c r="K15" s="6">
        <v>0</v>
      </c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118">
        <f>SUM(J17:J25)</f>
        <v>730395009</v>
      </c>
      <c r="K16" s="118">
        <f>SUM(K17:K25)</f>
        <v>716421411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24528160</v>
      </c>
      <c r="K17" s="6">
        <v>24528160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28684659</v>
      </c>
      <c r="K18" s="6">
        <v>25684310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100446893</v>
      </c>
      <c r="K19" s="6">
        <v>112550074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511639513</v>
      </c>
      <c r="K20" s="6">
        <v>482000567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>
        <v>0</v>
      </c>
      <c r="K21" s="6">
        <v>0</v>
      </c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>
        <v>43315186</v>
      </c>
      <c r="K22" s="6">
        <v>41970423</v>
      </c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20335693</v>
      </c>
      <c r="K23" s="6">
        <v>28292452</v>
      </c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1444905</v>
      </c>
      <c r="K24" s="6">
        <v>1395425</v>
      </c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>
        <v>0</v>
      </c>
      <c r="K25" s="6">
        <v>0</v>
      </c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118">
        <f>SUM(J27:J34)</f>
        <v>40568512</v>
      </c>
      <c r="K26" s="118">
        <f>SUM(K27:K34)</f>
        <v>47857310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4918840</v>
      </c>
      <c r="K27" s="6">
        <v>5273310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>
        <v>0</v>
      </c>
      <c r="K28" s="6">
        <v>0</v>
      </c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0</v>
      </c>
      <c r="K29" s="6">
        <v>0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>
        <v>0</v>
      </c>
      <c r="K30" s="6">
        <v>0</v>
      </c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>
        <v>1702800</v>
      </c>
      <c r="K31" s="6">
        <v>1702800</v>
      </c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>
        <v>33946872</v>
      </c>
      <c r="K32" s="6">
        <v>40881200</v>
      </c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>
        <v>0</v>
      </c>
      <c r="K33" s="6">
        <v>0</v>
      </c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>
        <v>0</v>
      </c>
      <c r="K34" s="6">
        <v>0</v>
      </c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118">
        <f>SUM(J36:J38)</f>
        <v>500367</v>
      </c>
      <c r="K35" s="118">
        <f>SUM(K36:K38)</f>
        <v>500367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0</v>
      </c>
      <c r="K36" s="6">
        <v>0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>
        <v>0</v>
      </c>
      <c r="K37" s="6">
        <v>0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500367</v>
      </c>
      <c r="K38" s="6">
        <v>500367</v>
      </c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119">
        <v>0</v>
      </c>
      <c r="K39" s="119">
        <v>0</v>
      </c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118">
        <f>J41+J49+J56+J64</f>
        <v>297870965</v>
      </c>
      <c r="K40" s="118">
        <f>K41+K49+K56+K64</f>
        <v>202728999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118">
        <f>SUM(J42:J48)</f>
        <v>49142739</v>
      </c>
      <c r="K41" s="118">
        <f>SUM(K42:K48)</f>
        <v>47846596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49142739</v>
      </c>
      <c r="K42" s="6">
        <v>47846596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>
        <v>0</v>
      </c>
      <c r="K43" s="6">
        <v>0</v>
      </c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>
        <v>0</v>
      </c>
      <c r="K44" s="6">
        <v>0</v>
      </c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>
        <v>0</v>
      </c>
      <c r="K45" s="6">
        <v>0</v>
      </c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>
        <v>0</v>
      </c>
      <c r="K46" s="6">
        <v>0</v>
      </c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>
        <v>0</v>
      </c>
      <c r="K47" s="6">
        <v>0</v>
      </c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>
        <v>0</v>
      </c>
      <c r="K48" s="6">
        <v>0</v>
      </c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118">
        <f>SUM(J50:J55)</f>
        <v>208095391</v>
      </c>
      <c r="K49" s="118">
        <f>SUM(K50:K55)</f>
        <v>100027314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54164</v>
      </c>
      <c r="K50" s="6">
        <v>170997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90916437</v>
      </c>
      <c r="K51" s="6">
        <v>65737208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>
        <v>0</v>
      </c>
      <c r="K52" s="6">
        <v>0</v>
      </c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>
        <v>371064</v>
      </c>
      <c r="K53" s="6">
        <v>304623</v>
      </c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106135976</v>
      </c>
      <c r="K54" s="6">
        <v>18324420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10617750</v>
      </c>
      <c r="K55" s="6">
        <v>15490066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118">
        <f>SUM(J57:J63)</f>
        <v>3517218</v>
      </c>
      <c r="K56" s="118">
        <f>SUM(K57:K63)</f>
        <v>2697386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>
        <v>0</v>
      </c>
      <c r="K57" s="6">
        <v>0</v>
      </c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>
        <v>0</v>
      </c>
      <c r="K58" s="6">
        <v>0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>
        <v>0</v>
      </c>
      <c r="K59" s="6">
        <v>0</v>
      </c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>
        <v>0</v>
      </c>
      <c r="K60" s="6">
        <v>0</v>
      </c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>
        <v>189</v>
      </c>
      <c r="K61" s="6">
        <v>191</v>
      </c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3370455</v>
      </c>
      <c r="K62" s="6">
        <v>2695742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>
        <v>146574</v>
      </c>
      <c r="K63" s="6">
        <v>1453</v>
      </c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37115617</v>
      </c>
      <c r="K64" s="6">
        <v>52157703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119">
        <v>47211180</v>
      </c>
      <c r="K65" s="119">
        <v>26953556</v>
      </c>
    </row>
    <row r="66" spans="1:11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18">
        <f>J7+J8+J40+J65</f>
        <v>1133129307</v>
      </c>
      <c r="K66" s="118">
        <f>K7+K8+K40+K65</f>
        <v>1011625949</v>
      </c>
    </row>
    <row r="67" spans="1:11" ht="12.75">
      <c r="A67" s="219" t="s">
        <v>82</v>
      </c>
      <c r="B67" s="220"/>
      <c r="C67" s="220"/>
      <c r="D67" s="220"/>
      <c r="E67" s="220"/>
      <c r="F67" s="220"/>
      <c r="G67" s="220"/>
      <c r="H67" s="221"/>
      <c r="I67" s="4">
        <v>61</v>
      </c>
      <c r="J67" s="120">
        <v>0</v>
      </c>
      <c r="K67" s="120">
        <v>0</v>
      </c>
    </row>
    <row r="68" spans="1:11" ht="12.75">
      <c r="A68" s="196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160</v>
      </c>
      <c r="B69" s="201"/>
      <c r="C69" s="201"/>
      <c r="D69" s="201"/>
      <c r="E69" s="201"/>
      <c r="F69" s="201"/>
      <c r="G69" s="201"/>
      <c r="H69" s="218"/>
      <c r="I69" s="3">
        <v>62</v>
      </c>
      <c r="J69" s="121">
        <f>J70+J71+J72+J78+J79+J82+J85</f>
        <v>146986923</v>
      </c>
      <c r="K69" s="121">
        <f>K70+K71+K72+K78+K79+K82+K85</f>
        <v>356387566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119">
        <v>1852212900</v>
      </c>
      <c r="K70" s="119">
        <v>277889530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119">
        <v>0</v>
      </c>
      <c r="K71" s="119">
        <v>0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118">
        <f>J73+J74-J75+J76+J77</f>
        <v>-6603316</v>
      </c>
      <c r="K72" s="118">
        <f>K73+K74-K75+K76+K77</f>
        <v>75711995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941483</v>
      </c>
      <c r="K73" s="6">
        <v>10000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0</v>
      </c>
      <c r="K74" s="6">
        <v>0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32600</v>
      </c>
      <c r="K75" s="6">
        <v>29400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>
        <v>0</v>
      </c>
      <c r="K76" s="6">
        <v>0</v>
      </c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>
        <v>-7512199</v>
      </c>
      <c r="K77" s="6">
        <v>75731395</v>
      </c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119">
        <v>0</v>
      </c>
      <c r="K78" s="119">
        <v>0</v>
      </c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118">
        <f>J80-J81</f>
        <v>-1210779031</v>
      </c>
      <c r="K79" s="118">
        <f>K80-K81</f>
        <v>1383647</v>
      </c>
    </row>
    <row r="80" spans="1:11" ht="12.75">
      <c r="A80" s="215" t="s">
        <v>138</v>
      </c>
      <c r="B80" s="216"/>
      <c r="C80" s="216"/>
      <c r="D80" s="216"/>
      <c r="E80" s="216"/>
      <c r="F80" s="216"/>
      <c r="G80" s="216"/>
      <c r="H80" s="217"/>
      <c r="I80" s="1">
        <v>73</v>
      </c>
      <c r="J80" s="6"/>
      <c r="K80" s="6"/>
    </row>
    <row r="81" spans="1:11" ht="12.75">
      <c r="A81" s="215" t="s">
        <v>139</v>
      </c>
      <c r="B81" s="216"/>
      <c r="C81" s="216"/>
      <c r="D81" s="216"/>
      <c r="E81" s="216"/>
      <c r="F81" s="216"/>
      <c r="G81" s="216"/>
      <c r="H81" s="217"/>
      <c r="I81" s="1">
        <v>74</v>
      </c>
      <c r="J81" s="6">
        <v>1210779031</v>
      </c>
      <c r="K81" s="6">
        <v>-1383647</v>
      </c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118">
        <f>J83-J84</f>
        <v>-487843630</v>
      </c>
      <c r="K82" s="118">
        <f>K83-K84</f>
        <v>1402394</v>
      </c>
    </row>
    <row r="83" spans="1:11" ht="12.75">
      <c r="A83" s="215" t="s">
        <v>140</v>
      </c>
      <c r="B83" s="216"/>
      <c r="C83" s="216"/>
      <c r="D83" s="216"/>
      <c r="E83" s="216"/>
      <c r="F83" s="216"/>
      <c r="G83" s="216"/>
      <c r="H83" s="217"/>
      <c r="I83" s="1">
        <v>76</v>
      </c>
      <c r="J83" s="6">
        <v>0</v>
      </c>
      <c r="K83" s="6">
        <v>1402394</v>
      </c>
    </row>
    <row r="84" spans="1:11" ht="12.75">
      <c r="A84" s="215" t="s">
        <v>141</v>
      </c>
      <c r="B84" s="216"/>
      <c r="C84" s="216"/>
      <c r="D84" s="216"/>
      <c r="E84" s="216"/>
      <c r="F84" s="216"/>
      <c r="G84" s="216"/>
      <c r="H84" s="217"/>
      <c r="I84" s="1">
        <v>77</v>
      </c>
      <c r="J84" s="6">
        <v>487843630</v>
      </c>
      <c r="K84" s="6">
        <v>0</v>
      </c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119">
        <v>0</v>
      </c>
      <c r="K85" s="119">
        <v>0</v>
      </c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118">
        <f>SUM(J87:J89)</f>
        <v>54847343</v>
      </c>
      <c r="K86" s="118">
        <f>SUM(K87:K89)</f>
        <v>21348248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37227972</v>
      </c>
      <c r="K87" s="6">
        <v>7668619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>
        <v>0</v>
      </c>
      <c r="K88" s="6">
        <v>0</v>
      </c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>
        <v>17619371</v>
      </c>
      <c r="K89" s="6">
        <v>13679629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118">
        <f>SUM(J91:J99)</f>
        <v>238345219</v>
      </c>
      <c r="K90" s="118">
        <f>SUM(K91:K99)</f>
        <v>80010549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>
        <v>0</v>
      </c>
      <c r="K91" s="6">
        <v>0</v>
      </c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83148</v>
      </c>
      <c r="K92" s="6">
        <v>73430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238262071</v>
      </c>
      <c r="K93" s="6">
        <v>79937119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>
        <v>0</v>
      </c>
      <c r="K94" s="6">
        <v>0</v>
      </c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>
        <v>0</v>
      </c>
      <c r="K95" s="6">
        <v>0</v>
      </c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>
        <v>0</v>
      </c>
      <c r="K96" s="6">
        <v>0</v>
      </c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>
        <v>0</v>
      </c>
      <c r="K97" s="6">
        <v>0</v>
      </c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>
        <v>0</v>
      </c>
      <c r="K98" s="6">
        <v>0</v>
      </c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>
        <v>0</v>
      </c>
      <c r="K99" s="6">
        <v>0</v>
      </c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18">
        <f>SUM(J101:J112)</f>
        <v>669953546</v>
      </c>
      <c r="K100" s="118">
        <f>SUM(K101:K112)</f>
        <v>533026983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>
        <v>2126475</v>
      </c>
      <c r="K101" s="6">
        <v>2019133</v>
      </c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7096315</v>
      </c>
      <c r="K102" s="6">
        <v>8578592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220171451</v>
      </c>
      <c r="K103" s="6">
        <v>201320012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1892007</v>
      </c>
      <c r="K104" s="6">
        <v>8492915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282703665</v>
      </c>
      <c r="K105" s="6">
        <v>154610827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>
        <v>0</v>
      </c>
      <c r="K106" s="6">
        <v>0</v>
      </c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>
        <v>0</v>
      </c>
      <c r="K107" s="6">
        <v>0</v>
      </c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10421850</v>
      </c>
      <c r="K108" s="6">
        <v>9623047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10000617</v>
      </c>
      <c r="K109" s="6">
        <v>8590914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227109</v>
      </c>
      <c r="K110" s="6">
        <v>355888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>
        <v>0</v>
      </c>
      <c r="K111" s="6">
        <v>0</v>
      </c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135314057</v>
      </c>
      <c r="K112" s="6">
        <v>139435655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119">
        <v>22996276</v>
      </c>
      <c r="K113" s="119">
        <v>20852603</v>
      </c>
    </row>
    <row r="114" spans="1:11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18">
        <f>J69+J86+J90+J100+J113</f>
        <v>1133129307</v>
      </c>
      <c r="K114" s="118">
        <f>K69+K86+K90+K100+K113</f>
        <v>1011625949</v>
      </c>
    </row>
    <row r="115" spans="1:11" ht="12.75">
      <c r="A115" s="193" t="s">
        <v>48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120">
        <v>0</v>
      </c>
      <c r="K115" s="120">
        <v>0</v>
      </c>
    </row>
    <row r="116" spans="1:11" ht="12.75">
      <c r="A116" s="196" t="s">
        <v>276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>
        <f>J69</f>
        <v>146986923</v>
      </c>
      <c r="K118" s="6">
        <f>K69</f>
        <v>356387566</v>
      </c>
    </row>
    <row r="119" spans="1:11" ht="12.75">
      <c r="A119" s="210" t="s">
        <v>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7">
        <v>0</v>
      </c>
      <c r="K119" s="7">
        <v>0</v>
      </c>
    </row>
    <row r="120" spans="1:11" ht="12.75">
      <c r="A120" s="213" t="s">
        <v>277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1968503937007874" top="0.3937007874015748" bottom="0.3937007874015748" header="0.2755905511811024" footer="0.31496062992125984"/>
  <pageSetup horizontalDpi="600" verticalDpi="600" orientation="portrait" paperSize="9" scale="93" r:id="rId1"/>
  <rowBreaks count="1" manualBreakCount="1">
    <brk id="67" max="255" man="1"/>
  </rowBreaks>
  <ignoredErrors>
    <ignoredError sqref="J56:K56 A100:K117 A118:I118" formulaRange="1"/>
    <ignoredError sqref="J118:K118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zoomScalePageLayoutView="0" workbookViewId="0" topLeftCell="A30">
      <pane xSplit="8" topLeftCell="I1" activePane="topRight" state="frozen"/>
      <selection pane="topLeft" activeCell="A4" sqref="A4"/>
      <selection pane="topRight" activeCell="A52" sqref="A52:M71"/>
    </sheetView>
  </sheetViews>
  <sheetFormatPr defaultColWidth="9.140625" defaultRowHeight="12.75"/>
  <cols>
    <col min="1" max="4" width="9.140625" style="51" customWidth="1"/>
    <col min="5" max="5" width="6.7109375" style="51" customWidth="1"/>
    <col min="6" max="6" width="8.421875" style="51" customWidth="1"/>
    <col min="7" max="7" width="4.00390625" style="51" customWidth="1"/>
    <col min="8" max="8" width="4.28125" style="51" customWidth="1"/>
    <col min="9" max="9" width="8.140625" style="51" customWidth="1"/>
    <col min="10" max="10" width="11.140625" style="51" bestFit="1" customWidth="1"/>
    <col min="11" max="12" width="10.8515625" style="51" customWidth="1"/>
    <col min="13" max="13" width="11.421875" style="51" customWidth="1"/>
    <col min="14" max="14" width="9.140625" style="51" customWidth="1"/>
    <col min="16" max="16384" width="9.140625" style="51" customWidth="1"/>
  </cols>
  <sheetData>
    <row r="1" spans="1:13" ht="12.7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312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7" t="s">
        <v>308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50</v>
      </c>
      <c r="B4" s="258"/>
      <c r="C4" s="258"/>
      <c r="D4" s="258"/>
      <c r="E4" s="258"/>
      <c r="F4" s="258"/>
      <c r="G4" s="258"/>
      <c r="H4" s="258"/>
      <c r="I4" s="56" t="s">
        <v>245</v>
      </c>
      <c r="J4" s="259" t="s">
        <v>285</v>
      </c>
      <c r="K4" s="259"/>
      <c r="L4" s="259" t="s">
        <v>286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6"/>
      <c r="J5" s="58" t="s">
        <v>280</v>
      </c>
      <c r="K5" s="58" t="s">
        <v>281</v>
      </c>
      <c r="L5" s="58" t="s">
        <v>280</v>
      </c>
      <c r="M5" s="58" t="s">
        <v>281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8"/>
      <c r="I7" s="3">
        <v>111</v>
      </c>
      <c r="J7" s="121">
        <f>SUM(J8:J9)</f>
        <v>1693145038</v>
      </c>
      <c r="K7" s="121">
        <f>SUM(K8:K9)</f>
        <v>373009040</v>
      </c>
      <c r="L7" s="121">
        <f>SUM(L8:L9)</f>
        <v>1581378214</v>
      </c>
      <c r="M7" s="121">
        <f>SUM(M8:M9)</f>
        <v>359716763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119">
        <v>1537851271</v>
      </c>
      <c r="K8" s="119">
        <v>329786676</v>
      </c>
      <c r="L8" s="6">
        <v>1406814386</v>
      </c>
      <c r="M8" s="119">
        <v>303504445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119">
        <v>155293767</v>
      </c>
      <c r="K9" s="119">
        <v>43222364</v>
      </c>
      <c r="L9" s="6">
        <v>174563828</v>
      </c>
      <c r="M9" s="119">
        <v>56212318</v>
      </c>
    </row>
    <row r="10" spans="1:13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18">
        <f>J11+J12+J16+J20+J21+J22+J25+J26</f>
        <v>2091318669</v>
      </c>
      <c r="K10" s="118">
        <f>K11+K12+K16+K20+K21+K22+K25+K26</f>
        <v>774085099</v>
      </c>
      <c r="L10" s="118">
        <f>L11+L12+L16+L20+L21+L22+L25+L26</f>
        <v>1563124311</v>
      </c>
      <c r="M10" s="118">
        <f>M11+M12+M16+M20+M21+M22+M25+M26</f>
        <v>370783713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119">
        <v>0</v>
      </c>
      <c r="K11" s="119">
        <v>0</v>
      </c>
      <c r="L11" s="119">
        <v>0</v>
      </c>
      <c r="M11" s="119">
        <v>0</v>
      </c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18">
        <f>SUM(J13:J15)</f>
        <v>1244722964</v>
      </c>
      <c r="K12" s="118">
        <f>SUM(K13:K15)</f>
        <v>282053081</v>
      </c>
      <c r="L12" s="118">
        <f>SUM(L13:L15)</f>
        <v>1133808898</v>
      </c>
      <c r="M12" s="118">
        <f>SUM(M13:M15)</f>
        <v>245058473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442434583</v>
      </c>
      <c r="K13" s="6">
        <v>95177729</v>
      </c>
      <c r="L13" s="6">
        <v>376502278</v>
      </c>
      <c r="M13" s="6">
        <v>81516888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>
        <v>7100721</v>
      </c>
      <c r="K14" s="6">
        <v>1675196</v>
      </c>
      <c r="L14" s="6">
        <v>2925095</v>
      </c>
      <c r="M14" s="6">
        <v>91098</v>
      </c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795187660</v>
      </c>
      <c r="K15" s="6">
        <v>185200156</v>
      </c>
      <c r="L15" s="6">
        <v>754381525</v>
      </c>
      <c r="M15" s="6">
        <v>163450487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18">
        <f>SUM(J17:J19)</f>
        <v>253081759</v>
      </c>
      <c r="K16" s="118">
        <f>SUM(K17:K19)</f>
        <v>67071655</v>
      </c>
      <c r="L16" s="118">
        <f>SUM(L17:L19)</f>
        <v>238221088</v>
      </c>
      <c r="M16" s="118">
        <f>SUM(M17:M19)</f>
        <v>57125578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129399896</v>
      </c>
      <c r="K17" s="6">
        <v>34279211</v>
      </c>
      <c r="L17" s="6">
        <v>122503498</v>
      </c>
      <c r="M17" s="6">
        <v>29829250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78951677</v>
      </c>
      <c r="K18" s="6">
        <v>21369501</v>
      </c>
      <c r="L18" s="6">
        <v>74796294</v>
      </c>
      <c r="M18" s="6">
        <v>17463180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44730186</v>
      </c>
      <c r="K19" s="6">
        <v>11422943</v>
      </c>
      <c r="L19" s="6">
        <v>40921296</v>
      </c>
      <c r="M19" s="6">
        <v>9833148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119">
        <v>130345601</v>
      </c>
      <c r="K20" s="119">
        <v>30253064</v>
      </c>
      <c r="L20" s="119">
        <v>82976504</v>
      </c>
      <c r="M20" s="119">
        <v>21250632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119">
        <v>92746311</v>
      </c>
      <c r="K21" s="119">
        <v>30103088</v>
      </c>
      <c r="L21" s="119">
        <v>86619776</v>
      </c>
      <c r="M21" s="119">
        <v>30391820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18">
        <f>SUM(J23:J24)</f>
        <v>301749818</v>
      </c>
      <c r="K22" s="118">
        <f>SUM(K23:K24)</f>
        <v>300758670</v>
      </c>
      <c r="L22" s="118">
        <f>SUM(L23:L24)</f>
        <v>6982209</v>
      </c>
      <c r="M22" s="118">
        <f>SUM(M23:M24)</f>
        <v>6855460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298934124</v>
      </c>
      <c r="K23" s="6">
        <v>298934124</v>
      </c>
      <c r="L23" s="6">
        <v>0</v>
      </c>
      <c r="M23" s="6">
        <v>0</v>
      </c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2815694</v>
      </c>
      <c r="K24" s="6">
        <v>1824546</v>
      </c>
      <c r="L24" s="6">
        <v>6982209</v>
      </c>
      <c r="M24" s="6">
        <v>6855460</v>
      </c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119">
        <v>53969080</v>
      </c>
      <c r="K25" s="119">
        <v>53969080</v>
      </c>
      <c r="L25" s="119">
        <v>5035824</v>
      </c>
      <c r="M25" s="119">
        <v>5035824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119">
        <v>14703136</v>
      </c>
      <c r="K26" s="119">
        <v>9876461</v>
      </c>
      <c r="L26" s="119">
        <v>9480012</v>
      </c>
      <c r="M26" s="119">
        <v>5065926</v>
      </c>
    </row>
    <row r="27" spans="1:13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18">
        <f>SUM(J28:J32)</f>
        <v>92545392</v>
      </c>
      <c r="K27" s="118">
        <f>SUM(K28:K32)</f>
        <v>40162698</v>
      </c>
      <c r="L27" s="118">
        <f>SUM(L28:L32)</f>
        <v>71521207</v>
      </c>
      <c r="M27" s="118">
        <f>SUM(M28:M32)</f>
        <v>19740106</v>
      </c>
    </row>
    <row r="28" spans="1:13" ht="12.75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119">
        <v>563966</v>
      </c>
      <c r="K28" s="119">
        <v>0</v>
      </c>
      <c r="L28" s="125">
        <v>272254</v>
      </c>
      <c r="M28" s="119">
        <v>0</v>
      </c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119">
        <v>91902089</v>
      </c>
      <c r="K29" s="119">
        <v>40733311</v>
      </c>
      <c r="L29" s="125">
        <v>70815147</v>
      </c>
      <c r="M29" s="119">
        <v>20232905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119">
        <v>0</v>
      </c>
      <c r="K30" s="119">
        <v>0</v>
      </c>
      <c r="L30" s="125">
        <v>0</v>
      </c>
      <c r="M30" s="119">
        <v>0</v>
      </c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119">
        <v>0</v>
      </c>
      <c r="K31" s="119">
        <v>0</v>
      </c>
      <c r="L31" s="125">
        <v>0</v>
      </c>
      <c r="M31" s="119">
        <v>0</v>
      </c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119">
        <v>79337</v>
      </c>
      <c r="K32" s="119">
        <v>-570613</v>
      </c>
      <c r="L32" s="119">
        <v>433806</v>
      </c>
      <c r="M32" s="119">
        <v>-492799</v>
      </c>
    </row>
    <row r="33" spans="1:13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18">
        <f>SUM(J34:J37)</f>
        <v>182027222</v>
      </c>
      <c r="K33" s="118">
        <f>SUM(K34:K37)</f>
        <v>117635516</v>
      </c>
      <c r="L33" s="118">
        <f>SUM(L34:L37)</f>
        <v>88198507</v>
      </c>
      <c r="M33" s="118">
        <f>SUM(M34:M37)</f>
        <v>28662138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119">
        <v>0</v>
      </c>
      <c r="K34" s="119">
        <v>0</v>
      </c>
      <c r="L34" s="119">
        <v>0</v>
      </c>
      <c r="M34" s="119">
        <v>0</v>
      </c>
    </row>
    <row r="35" spans="1:13" ht="12.75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119">
        <v>182027222</v>
      </c>
      <c r="K35" s="119">
        <v>117635516</v>
      </c>
      <c r="L35" s="119">
        <v>88198507</v>
      </c>
      <c r="M35" s="119">
        <v>28662138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119">
        <v>0</v>
      </c>
      <c r="K36" s="119">
        <v>0</v>
      </c>
      <c r="L36" s="119">
        <v>0</v>
      </c>
      <c r="M36" s="119">
        <v>0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119">
        <v>0</v>
      </c>
      <c r="K37" s="119">
        <v>0</v>
      </c>
      <c r="L37" s="119">
        <v>0</v>
      </c>
      <c r="M37" s="119">
        <v>0</v>
      </c>
    </row>
    <row r="38" spans="1:13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119">
        <v>0</v>
      </c>
      <c r="K38" s="119">
        <v>0</v>
      </c>
      <c r="L38" s="119">
        <v>0</v>
      </c>
      <c r="M38" s="119">
        <v>0</v>
      </c>
    </row>
    <row r="39" spans="1:13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119">
        <v>0</v>
      </c>
      <c r="K39" s="119">
        <v>0</v>
      </c>
      <c r="L39" s="119">
        <v>0</v>
      </c>
      <c r="M39" s="119">
        <v>0</v>
      </c>
    </row>
    <row r="40" spans="1:13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119">
        <v>0</v>
      </c>
      <c r="K40" s="119">
        <v>0</v>
      </c>
      <c r="L40" s="119">
        <v>0</v>
      </c>
      <c r="M40" s="119">
        <v>0</v>
      </c>
    </row>
    <row r="41" spans="1:13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119">
        <v>0</v>
      </c>
      <c r="K41" s="119">
        <v>0</v>
      </c>
      <c r="L41" s="119">
        <v>1600</v>
      </c>
      <c r="M41" s="119">
        <v>1600</v>
      </c>
    </row>
    <row r="42" spans="1:13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18">
        <f>J7+J27+J38+J40</f>
        <v>1785690430</v>
      </c>
      <c r="K42" s="118">
        <f>K7+K27+K38+K40</f>
        <v>413171738</v>
      </c>
      <c r="L42" s="118">
        <f>L7+L27+L38+L40</f>
        <v>1652899421</v>
      </c>
      <c r="M42" s="118">
        <f>M7+M27+M38+M40</f>
        <v>379456869</v>
      </c>
    </row>
    <row r="43" spans="1:13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18">
        <f>J10+J33+J39+J41</f>
        <v>2273345891</v>
      </c>
      <c r="K43" s="118">
        <f>K10+K33+K39+K41</f>
        <v>891720615</v>
      </c>
      <c r="L43" s="118">
        <f>L10+L33+L39+L41</f>
        <v>1651324418</v>
      </c>
      <c r="M43" s="118">
        <f>M10+M33+M39+M41</f>
        <v>399447451</v>
      </c>
    </row>
    <row r="44" spans="1:13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18">
        <f>J42-J43</f>
        <v>-487655461</v>
      </c>
      <c r="K44" s="118">
        <f>K42-K43</f>
        <v>-478548877</v>
      </c>
      <c r="L44" s="119">
        <f>L42-L43</f>
        <v>1575003</v>
      </c>
      <c r="M44" s="119">
        <f>M42-M43</f>
        <v>-19990582</v>
      </c>
    </row>
    <row r="45" spans="1:13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1575003</v>
      </c>
      <c r="M45" s="52">
        <f>IF(M42&gt;M43,M42-M43,0)</f>
        <v>0</v>
      </c>
    </row>
    <row r="46" spans="1:13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2">
        <f>IF(J43&gt;J42,J43-J42,0)</f>
        <v>487655461</v>
      </c>
      <c r="K46" s="52">
        <f>IF(K43&gt;K42,K43-K42,0)</f>
        <v>478548877</v>
      </c>
      <c r="L46" s="52">
        <f>IF(L43&gt;L42,L43-L42,0)</f>
        <v>0</v>
      </c>
      <c r="M46" s="52">
        <f>IF(M43&gt;M42,M43-M42,0)</f>
        <v>19990582</v>
      </c>
    </row>
    <row r="47" spans="1:15" s="126" customFormat="1" ht="12.75">
      <c r="A47" s="254" t="s">
        <v>183</v>
      </c>
      <c r="B47" s="255"/>
      <c r="C47" s="255"/>
      <c r="D47" s="255"/>
      <c r="E47" s="255"/>
      <c r="F47" s="255"/>
      <c r="G47" s="255"/>
      <c r="H47" s="256"/>
      <c r="I47" s="43">
        <v>151</v>
      </c>
      <c r="J47" s="125">
        <v>188169</v>
      </c>
      <c r="K47" s="125">
        <v>188169</v>
      </c>
      <c r="L47" s="125">
        <v>172609</v>
      </c>
      <c r="M47" s="125">
        <v>172609</v>
      </c>
      <c r="O47" s="127"/>
    </row>
    <row r="48" spans="1:13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18">
        <f>J44-J47</f>
        <v>-487843630</v>
      </c>
      <c r="K48" s="118">
        <f>K44-K47</f>
        <v>-478737046</v>
      </c>
      <c r="L48" s="119">
        <f>L44-L47</f>
        <v>1402394</v>
      </c>
      <c r="M48" s="119">
        <f>M44-M47</f>
        <v>-20163191</v>
      </c>
    </row>
    <row r="49" spans="1:13" ht="12.75">
      <c r="A49" s="215" t="s">
        <v>161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1402394</v>
      </c>
      <c r="M49" s="52">
        <f>IF(M48&gt;0,M48,0)</f>
        <v>0</v>
      </c>
    </row>
    <row r="50" spans="1:13" ht="12.75">
      <c r="A50" s="250" t="s">
        <v>186</v>
      </c>
      <c r="B50" s="251"/>
      <c r="C50" s="251"/>
      <c r="D50" s="251"/>
      <c r="E50" s="251"/>
      <c r="F50" s="251"/>
      <c r="G50" s="251"/>
      <c r="H50" s="252"/>
      <c r="I50" s="4">
        <v>154</v>
      </c>
      <c r="J50" s="59">
        <f>IF(J48&lt;0,-J48,0)</f>
        <v>487843630</v>
      </c>
      <c r="K50" s="59">
        <f>IF(K48&lt;0,-K48,0)</f>
        <v>478737046</v>
      </c>
      <c r="L50" s="59">
        <f>IF(L48&lt;0,-L48,0)</f>
        <v>0</v>
      </c>
      <c r="M50" s="59">
        <f>IF(M48&lt;0,-M48,0)</f>
        <v>20163191</v>
      </c>
    </row>
    <row r="51" spans="1:13" ht="12.75" customHeight="1">
      <c r="A51" s="225" t="s">
        <v>278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12.75" customHeight="1">
      <c r="A52" s="200" t="s">
        <v>156</v>
      </c>
      <c r="B52" s="201"/>
      <c r="C52" s="201"/>
      <c r="D52" s="201"/>
      <c r="E52" s="201"/>
      <c r="F52" s="201"/>
      <c r="G52" s="201"/>
      <c r="H52" s="201"/>
      <c r="I52" s="53"/>
      <c r="J52" s="53"/>
      <c r="K52" s="53"/>
      <c r="L52" s="53"/>
      <c r="M52" s="123"/>
    </row>
    <row r="53" spans="1:13" ht="12.75">
      <c r="A53" s="246" t="s">
        <v>200</v>
      </c>
      <c r="B53" s="247"/>
      <c r="C53" s="247"/>
      <c r="D53" s="247"/>
      <c r="E53" s="247"/>
      <c r="F53" s="247"/>
      <c r="G53" s="247"/>
      <c r="H53" s="248"/>
      <c r="I53" s="1">
        <v>155</v>
      </c>
      <c r="J53" s="6">
        <f>J48</f>
        <v>-487843630</v>
      </c>
      <c r="K53" s="6">
        <f>K48</f>
        <v>-478737046</v>
      </c>
      <c r="L53" s="6">
        <f>L48</f>
        <v>1402394</v>
      </c>
      <c r="M53" s="6">
        <f>M48</f>
        <v>-20163191</v>
      </c>
    </row>
    <row r="54" spans="1:13" ht="12.75">
      <c r="A54" s="246" t="s">
        <v>201</v>
      </c>
      <c r="B54" s="247"/>
      <c r="C54" s="247"/>
      <c r="D54" s="247"/>
      <c r="E54" s="247"/>
      <c r="F54" s="247"/>
      <c r="G54" s="247"/>
      <c r="H54" s="248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249"/>
    </row>
    <row r="56" spans="1:13" ht="12.75">
      <c r="A56" s="200" t="s">
        <v>170</v>
      </c>
      <c r="B56" s="201"/>
      <c r="C56" s="201"/>
      <c r="D56" s="201"/>
      <c r="E56" s="201"/>
      <c r="F56" s="201"/>
      <c r="G56" s="201"/>
      <c r="H56" s="218"/>
      <c r="I56" s="8">
        <v>157</v>
      </c>
      <c r="J56" s="5">
        <f>J48</f>
        <v>-487843630</v>
      </c>
      <c r="K56" s="5">
        <f>K48</f>
        <v>-478737046</v>
      </c>
      <c r="L56" s="5">
        <f>L48</f>
        <v>1402394</v>
      </c>
      <c r="M56" s="5">
        <f>M48</f>
        <v>-20163191</v>
      </c>
    </row>
    <row r="57" spans="1:13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2">
        <f>SUM(J58:J64)</f>
        <v>2883721</v>
      </c>
      <c r="K57" s="52">
        <f>SUM(K58:K64)</f>
        <v>-1895217</v>
      </c>
      <c r="L57" s="52">
        <f>L58+L59+L60+L61+L62+L63+L64</f>
        <v>1954263</v>
      </c>
      <c r="M57" s="52">
        <f>M58+M59+M60+M61+M62+M63+M64</f>
        <v>2618430.17</v>
      </c>
    </row>
    <row r="58" spans="1:13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>
        <v>2883721</v>
      </c>
      <c r="K61" s="6">
        <v>-1895217</v>
      </c>
      <c r="L61" s="6">
        <v>1954263</v>
      </c>
      <c r="M61" s="6">
        <v>2618430.17</v>
      </c>
    </row>
    <row r="62" spans="1:13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2">
        <f>J57-J65</f>
        <v>2883721</v>
      </c>
      <c r="K66" s="52">
        <f>K57-K65</f>
        <v>-1895217</v>
      </c>
      <c r="L66" s="52">
        <f>L57-L65</f>
        <v>1954263</v>
      </c>
      <c r="M66" s="52">
        <f>M57-M65</f>
        <v>2618430.17</v>
      </c>
    </row>
    <row r="67" spans="1:13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9">
        <f>J56+J66</f>
        <v>-484959909</v>
      </c>
      <c r="K67" s="59">
        <f>K56+K66</f>
        <v>-480632263</v>
      </c>
      <c r="L67" s="59">
        <f>L56+L66</f>
        <v>3356657</v>
      </c>
      <c r="M67" s="59">
        <f>M56+M66</f>
        <v>-17544760.83</v>
      </c>
    </row>
    <row r="68" spans="1:13" ht="12.75" customHeight="1">
      <c r="A68" s="240" t="s">
        <v>279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</row>
    <row r="70" spans="1:13" ht="12.75">
      <c r="A70" s="246" t="s">
        <v>200</v>
      </c>
      <c r="B70" s="247"/>
      <c r="C70" s="247"/>
      <c r="D70" s="247"/>
      <c r="E70" s="247"/>
      <c r="F70" s="247"/>
      <c r="G70" s="247"/>
      <c r="H70" s="248"/>
      <c r="I70" s="1">
        <v>169</v>
      </c>
      <c r="J70" s="6">
        <f>J67</f>
        <v>-484959909</v>
      </c>
      <c r="K70" s="6">
        <f>K67</f>
        <v>-480632263</v>
      </c>
      <c r="L70" s="6">
        <f>L67</f>
        <v>3356657</v>
      </c>
      <c r="M70" s="6">
        <f>M67</f>
        <v>-17544760.83</v>
      </c>
    </row>
    <row r="71" spans="1:13" ht="12.75">
      <c r="A71" s="237" t="s">
        <v>201</v>
      </c>
      <c r="B71" s="238"/>
      <c r="C71" s="238"/>
      <c r="D71" s="238"/>
      <c r="E71" s="238"/>
      <c r="F71" s="238"/>
      <c r="G71" s="238"/>
      <c r="H71" s="239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P1:IV65536 A1:N65536"/>
  </dataValidation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pane xSplit="8" ySplit="3" topLeftCell="I1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:K52"/>
    </sheetView>
  </sheetViews>
  <sheetFormatPr defaultColWidth="9.140625" defaultRowHeight="12.75"/>
  <cols>
    <col min="1" max="6" width="9.140625" style="51" customWidth="1"/>
    <col min="7" max="7" width="6.00390625" style="51" customWidth="1"/>
    <col min="8" max="8" width="5.421875" style="51" customWidth="1"/>
    <col min="9" max="9" width="9.140625" style="51" customWidth="1"/>
    <col min="10" max="10" width="10.421875" style="51" bestFit="1" customWidth="1"/>
    <col min="11" max="11" width="11.7109375" style="51" customWidth="1"/>
    <col min="12" max="16384" width="9.140625" style="51" customWidth="1"/>
  </cols>
  <sheetData>
    <row r="1" spans="1:11" ht="12.75" customHeight="1">
      <c r="A1" s="266" t="s">
        <v>136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314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308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50</v>
      </c>
      <c r="B4" s="268"/>
      <c r="C4" s="268"/>
      <c r="D4" s="268"/>
      <c r="E4" s="268"/>
      <c r="F4" s="268"/>
      <c r="G4" s="268"/>
      <c r="H4" s="268"/>
      <c r="I4" s="61" t="s">
        <v>245</v>
      </c>
      <c r="J4" s="62" t="s">
        <v>285</v>
      </c>
      <c r="K4" s="62" t="s">
        <v>286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3">
        <v>2</v>
      </c>
      <c r="J5" s="64" t="s">
        <v>249</v>
      </c>
      <c r="K5" s="64" t="s">
        <v>250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60"/>
      <c r="J6" s="260"/>
      <c r="K6" s="261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-487655461</v>
      </c>
      <c r="K7" s="6">
        <v>1575003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6">
        <v>130345601</v>
      </c>
      <c r="K8" s="6">
        <v>82976504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6">
        <v>47551829</v>
      </c>
      <c r="K9" s="6">
        <v>0</v>
      </c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6">
        <v>0</v>
      </c>
      <c r="K10" s="6">
        <v>108068077</v>
      </c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6">
        <v>0</v>
      </c>
      <c r="K11" s="6">
        <v>1296143</v>
      </c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6">
        <v>451883324</v>
      </c>
      <c r="K12" s="6">
        <v>29932830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118">
        <f>SUM(J7:J12)</f>
        <v>142125293</v>
      </c>
      <c r="K13" s="118">
        <f>SUM(K7:K12)</f>
        <v>223848557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6">
        <v>0</v>
      </c>
      <c r="K14" s="6">
        <v>119557401</v>
      </c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6">
        <v>35456002</v>
      </c>
      <c r="K15" s="6">
        <v>0</v>
      </c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>
        <v>5310918</v>
      </c>
      <c r="K16" s="6">
        <v>0</v>
      </c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464009352</v>
      </c>
      <c r="K17" s="6">
        <v>36430160</v>
      </c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8">
        <f>SUM(J14:J17)</f>
        <v>504776272</v>
      </c>
      <c r="K18" s="118">
        <f>SUM(K14:K17)</f>
        <v>155987561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118">
        <f>IF(J13&gt;J18,J13-J18,0)</f>
        <v>0</v>
      </c>
      <c r="K19" s="118">
        <f>IF(K13&gt;K18,K13-K18,0)</f>
        <v>67860996</v>
      </c>
    </row>
    <row r="20" spans="1:11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118">
        <f>IF(J18&gt;J13,J18-J13,0)</f>
        <v>362650979</v>
      </c>
      <c r="K20" s="118">
        <f>IF(K18&gt;K13,K18-K13,0)</f>
        <v>0</v>
      </c>
    </row>
    <row r="21" spans="1:11" ht="12.75">
      <c r="A21" s="196" t="s">
        <v>133</v>
      </c>
      <c r="B21" s="197"/>
      <c r="C21" s="197"/>
      <c r="D21" s="197"/>
      <c r="E21" s="197"/>
      <c r="F21" s="197"/>
      <c r="G21" s="197"/>
      <c r="H21" s="197"/>
      <c r="I21" s="260"/>
      <c r="J21" s="260"/>
      <c r="K21" s="261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6">
        <v>242591</v>
      </c>
      <c r="K22" s="6">
        <v>1286936</v>
      </c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6">
        <v>0</v>
      </c>
      <c r="K23" s="6">
        <v>0</v>
      </c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6">
        <v>0</v>
      </c>
      <c r="K24" s="6">
        <v>0</v>
      </c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6">
        <v>0</v>
      </c>
      <c r="K25" s="6">
        <v>0</v>
      </c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6">
        <v>11662317</v>
      </c>
      <c r="K26" s="6">
        <v>0</v>
      </c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8">
        <f>SUM(J22:J26)</f>
        <v>11904908</v>
      </c>
      <c r="K27" s="118">
        <f>SUM(K22:K26)</f>
        <v>1286936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6">
        <v>67043641</v>
      </c>
      <c r="K28" s="6">
        <v>73958969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0</v>
      </c>
      <c r="K29" s="6">
        <v>0</v>
      </c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>
        <v>0</v>
      </c>
      <c r="K30" s="6">
        <v>6468967</v>
      </c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8">
        <f>SUM(J28:J30)</f>
        <v>67043641</v>
      </c>
      <c r="K31" s="118">
        <f>SUM(K28:K30)</f>
        <v>80427936</v>
      </c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8">
        <f>IF(J27&gt;J31,J27-J31,0)</f>
        <v>0</v>
      </c>
      <c r="K32" s="118">
        <f>IF(K27&gt;K31,K27-K31,0)</f>
        <v>0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18">
        <f>IF(J31&gt;J27,J31-J27,0)</f>
        <v>55138733</v>
      </c>
      <c r="K33" s="118">
        <f>IF(K31&gt;K27,K31-K27,0)</f>
        <v>79141000</v>
      </c>
    </row>
    <row r="34" spans="1:11" ht="12.75">
      <c r="A34" s="196" t="s">
        <v>134</v>
      </c>
      <c r="B34" s="197"/>
      <c r="C34" s="197"/>
      <c r="D34" s="197"/>
      <c r="E34" s="197"/>
      <c r="F34" s="197"/>
      <c r="G34" s="197"/>
      <c r="H34" s="197"/>
      <c r="I34" s="260"/>
      <c r="J34" s="260"/>
      <c r="K34" s="261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6"/>
      <c r="K35" s="6">
        <v>206313040</v>
      </c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>
        <v>24456326</v>
      </c>
      <c r="K36" s="6">
        <v>35800013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>
        <v>588696174</v>
      </c>
      <c r="K37" s="6">
        <v>1957463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8">
        <f>SUM(J35:J37)</f>
        <v>613152500</v>
      </c>
      <c r="K38" s="118">
        <f>SUM(K35:K37)</f>
        <v>244070516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6">
        <v>182709717</v>
      </c>
      <c r="K39" s="6">
        <v>217457916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>
        <v>0</v>
      </c>
      <c r="K40" s="6">
        <v>0</v>
      </c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>
        <v>892625</v>
      </c>
      <c r="K41" s="6">
        <v>18255</v>
      </c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>
        <v>0</v>
      </c>
      <c r="K42" s="6">
        <v>0</v>
      </c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>
        <v>0</v>
      </c>
      <c r="K43" s="6">
        <v>272255</v>
      </c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8">
        <f>SUM(J39:J43)</f>
        <v>183602342</v>
      </c>
      <c r="K44" s="118">
        <f>SUM(K39:K43)</f>
        <v>217748426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8">
        <f>IF(J38&gt;J44,J38-J44,0)</f>
        <v>429550158</v>
      </c>
      <c r="K45" s="118">
        <f>IF(K38&gt;K44,K38-K44,0)</f>
        <v>26322090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8">
        <f>IF(J44&gt;J38,J44-J38,0)</f>
        <v>0</v>
      </c>
      <c r="K46" s="118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52">
        <f>IF(J19-J20+J32-J33+J45-J46&gt;0,J19-J20+J32-J33+J45-J46,0)</f>
        <v>11760446</v>
      </c>
      <c r="K47" s="52">
        <f>IF(K19-K20+K32-K33+K45-K46&gt;0,K19-K20+K32-K33+K45-K46,0)</f>
        <v>15042086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">
        <v>25355171</v>
      </c>
      <c r="K49" s="6">
        <v>37115617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6">
        <v>11760446</v>
      </c>
      <c r="K50" s="6">
        <v>15042086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6">
        <v>0</v>
      </c>
      <c r="K51" s="6">
        <v>0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4">
        <v>44</v>
      </c>
      <c r="J52" s="122">
        <f>J49+J50-J51</f>
        <v>37115617</v>
      </c>
      <c r="K52" s="122">
        <v>52157703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51 J53:J65536"/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</dataValidations>
  <printOptions/>
  <pageMargins left="0.6692913385826772" right="0.24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25" zoomScaleSheetLayoutView="125" zoomScalePageLayoutView="0" workbookViewId="0" topLeftCell="A1">
      <selection activeCell="J29" sqref="J2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1.421875" style="67" bestFit="1" customWidth="1"/>
    <col min="12" max="12" width="9.140625" style="67" customWidth="1"/>
    <col min="13" max="13" width="11.421875" style="67" bestFit="1" customWidth="1"/>
    <col min="14" max="16384" width="9.140625" style="67" customWidth="1"/>
  </cols>
  <sheetData>
    <row r="1" spans="1:12" ht="12.75">
      <c r="A1" s="282" t="s">
        <v>247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6"/>
    </row>
    <row r="2" spans="1:12" ht="15.75">
      <c r="A2" s="41"/>
      <c r="B2" s="65"/>
      <c r="C2" s="269" t="s">
        <v>248</v>
      </c>
      <c r="D2" s="269"/>
      <c r="E2" s="68">
        <v>41275</v>
      </c>
      <c r="F2" s="42" t="s">
        <v>216</v>
      </c>
      <c r="G2" s="270" t="s">
        <v>313</v>
      </c>
      <c r="H2" s="271"/>
      <c r="I2" s="65"/>
      <c r="J2" s="65"/>
      <c r="K2" s="65"/>
      <c r="L2" s="69"/>
    </row>
    <row r="3" spans="1:11" ht="23.25">
      <c r="A3" s="272" t="s">
        <v>50</v>
      </c>
      <c r="B3" s="272"/>
      <c r="C3" s="272"/>
      <c r="D3" s="272"/>
      <c r="E3" s="272"/>
      <c r="F3" s="272"/>
      <c r="G3" s="272"/>
      <c r="H3" s="272"/>
      <c r="I3" s="71" t="s">
        <v>271</v>
      </c>
      <c r="J3" s="72" t="s">
        <v>124</v>
      </c>
      <c r="K3" s="72" t="s">
        <v>125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74">
        <v>2</v>
      </c>
      <c r="J4" s="73" t="s">
        <v>249</v>
      </c>
      <c r="K4" s="73" t="s">
        <v>250</v>
      </c>
    </row>
    <row r="5" spans="1:11" ht="12.75">
      <c r="A5" s="274" t="s">
        <v>251</v>
      </c>
      <c r="B5" s="275"/>
      <c r="C5" s="275"/>
      <c r="D5" s="275"/>
      <c r="E5" s="275"/>
      <c r="F5" s="275"/>
      <c r="G5" s="275"/>
      <c r="H5" s="275"/>
      <c r="I5" s="43">
        <v>1</v>
      </c>
      <c r="J5" s="5">
        <v>1852212900</v>
      </c>
      <c r="K5" s="44">
        <v>277889530</v>
      </c>
    </row>
    <row r="6" spans="1:11" ht="12.75">
      <c r="A6" s="274" t="s">
        <v>252</v>
      </c>
      <c r="B6" s="275"/>
      <c r="C6" s="275"/>
      <c r="D6" s="275"/>
      <c r="E6" s="275"/>
      <c r="F6" s="275"/>
      <c r="G6" s="275"/>
      <c r="H6" s="275"/>
      <c r="I6" s="43">
        <v>2</v>
      </c>
      <c r="J6" s="6">
        <v>0</v>
      </c>
      <c r="K6" s="45">
        <v>0</v>
      </c>
    </row>
    <row r="7" spans="1:11" ht="12.75">
      <c r="A7" s="274" t="s">
        <v>253</v>
      </c>
      <c r="B7" s="275"/>
      <c r="C7" s="275"/>
      <c r="D7" s="275"/>
      <c r="E7" s="275"/>
      <c r="F7" s="275"/>
      <c r="G7" s="275"/>
      <c r="H7" s="275"/>
      <c r="I7" s="43">
        <v>3</v>
      </c>
      <c r="J7" s="6">
        <v>-6603316</v>
      </c>
      <c r="K7" s="45">
        <v>75711995</v>
      </c>
    </row>
    <row r="8" spans="1:11" ht="12.75">
      <c r="A8" s="274" t="s">
        <v>254</v>
      </c>
      <c r="B8" s="275"/>
      <c r="C8" s="275"/>
      <c r="D8" s="275"/>
      <c r="E8" s="275"/>
      <c r="F8" s="275"/>
      <c r="G8" s="275"/>
      <c r="H8" s="275"/>
      <c r="I8" s="43">
        <v>4</v>
      </c>
      <c r="J8" s="6">
        <v>-1210779031</v>
      </c>
      <c r="K8" s="45">
        <v>1383647</v>
      </c>
    </row>
    <row r="9" spans="1:11" ht="12.75">
      <c r="A9" s="274" t="s">
        <v>255</v>
      </c>
      <c r="B9" s="275"/>
      <c r="C9" s="275"/>
      <c r="D9" s="275"/>
      <c r="E9" s="275"/>
      <c r="F9" s="275"/>
      <c r="G9" s="275"/>
      <c r="H9" s="275"/>
      <c r="I9" s="43">
        <v>5</v>
      </c>
      <c r="J9" s="6">
        <v>-487843630</v>
      </c>
      <c r="K9" s="45">
        <v>1402394</v>
      </c>
    </row>
    <row r="10" spans="1:11" ht="12.75">
      <c r="A10" s="274" t="s">
        <v>256</v>
      </c>
      <c r="B10" s="275"/>
      <c r="C10" s="275"/>
      <c r="D10" s="275"/>
      <c r="E10" s="275"/>
      <c r="F10" s="275"/>
      <c r="G10" s="275"/>
      <c r="H10" s="275"/>
      <c r="I10" s="43">
        <v>6</v>
      </c>
      <c r="J10" s="6">
        <v>0</v>
      </c>
      <c r="K10" s="45">
        <v>0</v>
      </c>
    </row>
    <row r="11" spans="1:11" ht="12.75">
      <c r="A11" s="274" t="s">
        <v>257</v>
      </c>
      <c r="B11" s="275"/>
      <c r="C11" s="275"/>
      <c r="D11" s="275"/>
      <c r="E11" s="275"/>
      <c r="F11" s="275"/>
      <c r="G11" s="275"/>
      <c r="H11" s="275"/>
      <c r="I11" s="43">
        <v>7</v>
      </c>
      <c r="J11" s="6">
        <v>0</v>
      </c>
      <c r="K11" s="45">
        <v>0</v>
      </c>
    </row>
    <row r="12" spans="1:11" ht="12.75">
      <c r="A12" s="274" t="s">
        <v>258</v>
      </c>
      <c r="B12" s="275"/>
      <c r="C12" s="275"/>
      <c r="D12" s="275"/>
      <c r="E12" s="275"/>
      <c r="F12" s="275"/>
      <c r="G12" s="275"/>
      <c r="H12" s="275"/>
      <c r="I12" s="43">
        <v>8</v>
      </c>
      <c r="J12" s="6">
        <v>0</v>
      </c>
      <c r="K12" s="45">
        <v>0</v>
      </c>
    </row>
    <row r="13" spans="1:11" ht="12.75">
      <c r="A13" s="274" t="s">
        <v>259</v>
      </c>
      <c r="B13" s="275"/>
      <c r="C13" s="275"/>
      <c r="D13" s="275"/>
      <c r="E13" s="275"/>
      <c r="F13" s="275"/>
      <c r="G13" s="275"/>
      <c r="H13" s="275"/>
      <c r="I13" s="43">
        <v>9</v>
      </c>
      <c r="J13" s="6">
        <v>0</v>
      </c>
      <c r="K13" s="45">
        <v>0</v>
      </c>
    </row>
    <row r="14" spans="1:13" ht="12.75">
      <c r="A14" s="254" t="s">
        <v>260</v>
      </c>
      <c r="B14" s="255"/>
      <c r="C14" s="255"/>
      <c r="D14" s="255"/>
      <c r="E14" s="255"/>
      <c r="F14" s="255"/>
      <c r="G14" s="255"/>
      <c r="H14" s="255"/>
      <c r="I14" s="43">
        <v>10</v>
      </c>
      <c r="J14" s="118">
        <f>SUM(J5:J13)</f>
        <v>146986923</v>
      </c>
      <c r="K14" s="118">
        <f>SUM(K5:K13)</f>
        <v>356387566</v>
      </c>
      <c r="M14" s="128"/>
    </row>
    <row r="15" spans="1:13" ht="12.75">
      <c r="A15" s="274" t="s">
        <v>261</v>
      </c>
      <c r="B15" s="275"/>
      <c r="C15" s="275"/>
      <c r="D15" s="275"/>
      <c r="E15" s="275"/>
      <c r="F15" s="275"/>
      <c r="G15" s="275"/>
      <c r="H15" s="275"/>
      <c r="I15" s="43">
        <v>11</v>
      </c>
      <c r="J15" s="6">
        <v>0</v>
      </c>
      <c r="K15" s="45">
        <v>0</v>
      </c>
      <c r="M15" s="128"/>
    </row>
    <row r="16" spans="1:11" ht="12.75">
      <c r="A16" s="274" t="s">
        <v>262</v>
      </c>
      <c r="B16" s="275"/>
      <c r="C16" s="275"/>
      <c r="D16" s="275"/>
      <c r="E16" s="275"/>
      <c r="F16" s="275"/>
      <c r="G16" s="275"/>
      <c r="H16" s="275"/>
      <c r="I16" s="43">
        <v>12</v>
      </c>
      <c r="J16" s="6">
        <v>0</v>
      </c>
      <c r="K16" s="45">
        <v>0</v>
      </c>
    </row>
    <row r="17" spans="1:11" ht="12.75">
      <c r="A17" s="274" t="s">
        <v>263</v>
      </c>
      <c r="B17" s="275"/>
      <c r="C17" s="275"/>
      <c r="D17" s="275"/>
      <c r="E17" s="275"/>
      <c r="F17" s="275"/>
      <c r="G17" s="275"/>
      <c r="H17" s="275"/>
      <c r="I17" s="43">
        <v>13</v>
      </c>
      <c r="J17" s="6">
        <v>2883721</v>
      </c>
      <c r="K17" s="45">
        <v>1954263</v>
      </c>
    </row>
    <row r="18" spans="1:11" ht="12.75">
      <c r="A18" s="274" t="s">
        <v>264</v>
      </c>
      <c r="B18" s="275"/>
      <c r="C18" s="275"/>
      <c r="D18" s="275"/>
      <c r="E18" s="275"/>
      <c r="F18" s="275"/>
      <c r="G18" s="275"/>
      <c r="H18" s="275"/>
      <c r="I18" s="43">
        <v>14</v>
      </c>
      <c r="J18" s="6">
        <v>0</v>
      </c>
      <c r="K18" s="45">
        <v>0</v>
      </c>
    </row>
    <row r="19" spans="1:11" ht="12.75">
      <c r="A19" s="274" t="s">
        <v>265</v>
      </c>
      <c r="B19" s="275"/>
      <c r="C19" s="275"/>
      <c r="D19" s="275"/>
      <c r="E19" s="275"/>
      <c r="F19" s="275"/>
      <c r="G19" s="275"/>
      <c r="H19" s="275"/>
      <c r="I19" s="43">
        <v>15</v>
      </c>
      <c r="J19" s="6">
        <v>0</v>
      </c>
      <c r="K19" s="45">
        <v>0</v>
      </c>
    </row>
    <row r="20" spans="1:11" ht="12.75">
      <c r="A20" s="274" t="s">
        <v>266</v>
      </c>
      <c r="B20" s="275"/>
      <c r="C20" s="275"/>
      <c r="D20" s="275"/>
      <c r="E20" s="275"/>
      <c r="F20" s="275"/>
      <c r="G20" s="275"/>
      <c r="H20" s="275"/>
      <c r="I20" s="43">
        <v>16</v>
      </c>
      <c r="J20" s="6">
        <v>285704243</v>
      </c>
      <c r="K20" s="45">
        <v>207446380</v>
      </c>
    </row>
    <row r="21" spans="1:11" ht="12.75">
      <c r="A21" s="254" t="s">
        <v>267</v>
      </c>
      <c r="B21" s="255"/>
      <c r="C21" s="255"/>
      <c r="D21" s="255"/>
      <c r="E21" s="255"/>
      <c r="F21" s="255"/>
      <c r="G21" s="255"/>
      <c r="H21" s="255"/>
      <c r="I21" s="43">
        <v>17</v>
      </c>
      <c r="J21" s="122">
        <f>SUM(J15:J20)</f>
        <v>288587964</v>
      </c>
      <c r="K21" s="122">
        <f>SUM(K15:K20)</f>
        <v>209400643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268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f>J21</f>
        <v>288587964</v>
      </c>
      <c r="K23" s="44">
        <f>K21</f>
        <v>209400643</v>
      </c>
    </row>
    <row r="24" spans="1:11" ht="17.25" customHeight="1">
      <c r="A24" s="278" t="s">
        <v>269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0">
        <v>0</v>
      </c>
      <c r="K24" s="70">
        <v>0</v>
      </c>
    </row>
    <row r="25" spans="1:11" ht="30" customHeight="1">
      <c r="A25" s="280" t="s">
        <v>270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20 J22:J65536"/>
    <dataValidation type="whole" operator="greaterThanOrEqual" allowBlank="1" showInputMessage="1" showErrorMessage="1" errorTitle="Pogrešan unos" error="Mogu se unijeti samo cjelobrojne pozitivne vrijednosti." sqref="J2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J23:K23" unlockedFormula="1"/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246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282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vesna.mikulec</cp:lastModifiedBy>
  <cp:lastPrinted>2014-02-14T08:40:26Z</cp:lastPrinted>
  <dcterms:created xsi:type="dcterms:W3CDTF">2008-10-17T11:51:54Z</dcterms:created>
  <dcterms:modified xsi:type="dcterms:W3CDTF">2014-02-14T10:43:57Z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