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<sst xmlns="http://schemas.openxmlformats.org/spreadsheetml/2006/main" count="395" uniqueCount="342">
  <si>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</si>
  <si>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</si>
  <si>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</si>
  <si>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</si>
  <si>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</si>
  <si>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</si>
  <si>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</si>
  <si>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</si>
  <si>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</si>
  <si>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</si>
  <si>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</si>
  <si>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</si>
  <si>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</si>
  <si>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</si>
  <si>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</si>
  <si>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</si>
  <si>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</si>
  <si>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</si>
  <si>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</si>
  <si>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</si>
  <si>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</si>
  <si>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</si>
  <si>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</si>
  <si>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</si>
  <si>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</si>
  <si>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</si>
  <si>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</si>
  <si>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</si>
  <si>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</si>
  <si>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</si>
  <si>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</si>
  <si>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</si>
  <si>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</si>
  <si>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</si>
  <si>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</si>
  <si>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</si>
  <si>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</si>
  <si>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</si>
  <si>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</si>
  <si>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</si>
  <si>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</si>
  <si>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</si>
  <si>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</si>
  <si>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</si>
  <si>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</si>
  <si>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</si>
  <si>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</si>
  <si>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</si>
  <si>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</si>
  <si>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</si>
  <si>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</si>
  <si>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</si>
  <si>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</si>
  <si>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</si>
  <si>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</si>
  <si>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</si>
  <si>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</si>
  <si>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</si>
  <si>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</si>
  <si>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</si>
  <si>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</si>
  <si>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</si>
  <si>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</si>
  <si>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</si>
  <si>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</si>
  <si>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</si>
  <si>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</si>
  <si>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</si>
  <si>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</si>
  <si>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</si>
  <si>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</si>
  <si>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</si>
  <si>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</si>
  <si>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</si>
  <si>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</si>
  <si>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</si>
  <si>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</si>
  <si>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</si>
  <si>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</si>
  <si>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</si>
  <si>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</si>
  <si>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</si>
  <si>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</si>
  <si>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</si>
  <si>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</si>
  <si>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</si>
  <si>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</si>
  <si>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</si>
  <si>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</si>
  <si>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</si>
  <si>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</si>
  <si>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</si>
  <si>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</si>
  <si>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</si>
  <si>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</si>
  <si>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</si>
  <si>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</si>
  <si>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</si>
  <si>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</si>
  <si>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</si>
  <si>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</si>
  <si>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</si>
  <si>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</si>
  <si>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</si>
  <si>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</si>
  <si>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</si>
  <si>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</si>
  <si>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</si>
  <si>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</si>
  <si>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</si>
  <si>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</si>
  <si>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</si>
  <si>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</si>
  <si>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</si>
  <si>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</si>
  <si>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</si>
  <si>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</si>
  <si>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</si>
  <si>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</si>
  <si>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</si>
  <si>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</si>
  <si>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</si>
  <si>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</si>
  <si>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</si>
  <si>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</si>
  <si>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</si>
  <si>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</si>
  <si>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</si>
  <si>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</si>
  <si>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</si>
  <si>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</si>
  <si>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</si>
  <si>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</si>
  <si>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</si>
  <si>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</si>
  <si>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</si>
  <si>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</si>
  <si>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</si>
  <si>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</si>
  <si>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</si>
  <si>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</si>
  <si>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</si>
  <si>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</si>
  <si>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</si>
  <si>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</si>
  <si>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</si>
  <si>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</si>
  <si>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</si>
  <si>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</si>
  <si>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</si>
  <si>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</si>
  <si>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</si>
  <si>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</si>
  <si>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</si>
  <si>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</si>
  <si>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</si>
  <si>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</si>
  <si>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</si>
  <si>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</si>
  <si>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</si>
  <si>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</si>
  <si>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</si>
  <si>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</si>
  <si>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</si>
  <si>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</si>
  <si>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</si>
  <si>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</si>
  <si>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</si>
  <si>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</si>
  <si>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</si>
  <si>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</si>
  <si>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</si>
  <si>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</si>
  <si>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</si>
  <si>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</si>
  <si>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</si>
  <si>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</si>
  <si>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</si>
  <si>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</si>
  <si>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</si>
  <si>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</si>
  <si>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</si>
  <si>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</si>
  <si>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</si>
  <si>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</si>
  <si>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</si>
  <si>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</si>
  <si>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</si>
  <si>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</si>
  <si>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</si>
  <si>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</si>
  <si>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</si>
  <si>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</si>
  <si>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</si>
  <si>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</si>
  <si>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</si>
  <si>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</si>
  <si>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</si>
  <si>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</si>
  <si>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</si>
  <si>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</si>
  <si>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</si>
  <si>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</si>
  <si>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</si>
  <si>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</si>
  <si>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</si>
  <si>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</si>
  <si>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</si>
  <si>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</si>
  <si>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</si>
  <si>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</si>
  <si>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</si>
  <si>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</si>
  <si>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</si>
  <si>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</si>
  <si>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</si>
  <si>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</si>
  <si>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</si>
  <si>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</si>
  <si>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</si>
  <si>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</si>
  <si>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</si>
  <si>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</si>
  <si>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</si>
  <si>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</si>
  <si>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</si>
  <si>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</si>
  <si>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</si>
  <si>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</si>
  <si>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</si>
  <si>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</si>
  <si>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</si>
  <si>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</si>
  <si>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</si>
  <si>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</si>
  <si>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</si>
  <si>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</si>
  <si>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</si>
  <si>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</si>
  <si>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</si>
  <si>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</si>
  <si>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</si>
  <si>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</si>
  <si>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</si>
  <si>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</si>
  <si>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</si>
  <si>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</si>
  <si>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</si>
  <si>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</si>
  <si>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</si>
  <si>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</si>
  <si>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</si>
  <si>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</si>
  <si>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</si>
  <si>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</si>
  <si>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</si>
  <si>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</si>
  <si>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</si>
  <si>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</si>
  <si>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</si>
  <si>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</si>
  <si>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</si>
  <si>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</si>
  <si>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</si>
  <si>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</si>
  <si>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</si>
  <si>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</si>
  <si>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</si>
  <si>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</si>
  <si>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</si>
  <si>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</si>
  <si>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</si>
  <si>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</si>
  <si>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</si>
  <si>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</si>
  <si>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</si>
  <si>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</si>
  <si>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</si>
  <si>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</si>
  <si>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</si>
  <si>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</si>
  <si>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</si>
  <si>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</si>
  <si>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</si>
  <si>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</si>
  <si>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</si>
  <si>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</si>
  <si>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</si>
  <si>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</si>
  <si>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</si>
  <si>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</si>
  <si>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</si>
  <si>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</si>
  <si>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</si>
  <si>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</si>
  <si>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</si>
  <si>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</si>
  <si>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</si>
  <si>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</si>
  <si>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</si>
  <si>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</si>
  <si>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</si>
  <si>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</si>
  <si>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</si>
  <si>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</si>
  <si>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</si>
  <si>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</si>
  <si>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</si>
  <si>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</si>
  <si>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</si>
  <si>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</si>
  <si>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</si>
  <si>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</si>
  <si>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</si>
  <si>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</si>
  <si>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</si>
  <si>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</si>
  <si>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</si>
  <si>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</si>
  <si>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</si>
  <si>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</si>
  <si>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</si>
  <si>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</si>
  <si>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24640993045</t>
  </si>
  <si>
    <t>stanje na dan 31.03.2013</t>
  </si>
  <si>
    <t>03298744</t>
  </si>
  <si>
    <t>080037012</t>
  </si>
  <si>
    <t>CROATIA AIRLINES d.d.</t>
  </si>
  <si>
    <t>ZAGREB</t>
  </si>
  <si>
    <t>BANI 75 B</t>
  </si>
  <si>
    <t>GRAD ZAGREB</t>
  </si>
  <si>
    <t>5110</t>
  </si>
  <si>
    <t>VESNA MIKULEC</t>
  </si>
  <si>
    <t>01 616 00 49</t>
  </si>
  <si>
    <t>01 617 66 90</t>
  </si>
  <si>
    <t>bu-ha@croatiaairlines.hr</t>
  </si>
  <si>
    <t>www.croatiaairlines.hr</t>
  </si>
  <si>
    <t>vesna.mikulec@croatiaairlines.hr</t>
  </si>
  <si>
    <t>KUČKO KREŠIMIR</t>
  </si>
  <si>
    <t>NE</t>
  </si>
  <si>
    <t>Obveznik:  CROATIA AIRLINES d.d.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</si>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</sst>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10010</v>
      </c>
      <c r="D14" s="179"/>
      <c r="E14" s="16"/>
      <c r="F14" s="152" t="s">
        <v>328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335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336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328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330</v>
      </c>
      <c r="E24" s="163"/>
      <c r="F24" s="163"/>
      <c r="G24" s="164"/>
      <c r="H24" s="51" t="s">
        <v>261</v>
      </c>
      <c r="I24" s="122">
        <v>1067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339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333</v>
      </c>
      <c r="D48" s="133"/>
      <c r="E48" s="134"/>
      <c r="F48" s="16"/>
      <c r="G48" s="51" t="s">
        <v>271</v>
      </c>
      <c r="H48" s="137" t="s">
        <v>334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K99" sqref="K99"/>
    </sheetView>
  </sheetViews>
  <sheetFormatPr defaultColWidth="9.140625" defaultRowHeight="12.75"/>
  <cols>
    <col min="1" max="9" width="9.140625" style="52" customWidth="1"/>
    <col min="10" max="10" width="13.57421875" style="52" customWidth="1"/>
    <col min="11" max="11" width="14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787158744</v>
      </c>
      <c r="K8" s="53">
        <f>K9+K16+K26+K35+K39</f>
        <v>782541265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v>15770216</v>
      </c>
      <c r="K9" s="53">
        <f>SUM(K10:K15)</f>
        <v>14025651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15339453</v>
      </c>
      <c r="K11" s="7">
        <v>13594888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430763</v>
      </c>
      <c r="K14" s="7">
        <v>430763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730167010</v>
      </c>
      <c r="K16" s="53">
        <f>SUM(K17:K25)</f>
        <v>726148712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24528160</v>
      </c>
      <c r="K17" s="7">
        <v>24528160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28684659</v>
      </c>
      <c r="K18" s="7">
        <v>27926074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100376012</v>
      </c>
      <c r="K19" s="7">
        <v>99686532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511586024</v>
      </c>
      <c r="K20" s="7">
        <v>500871372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43315186</v>
      </c>
      <c r="K22" s="7">
        <v>44767496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20335693</v>
      </c>
      <c r="K23" s="7">
        <v>27127592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1341276</v>
      </c>
      <c r="K24" s="7">
        <v>1241486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v>40721151</v>
      </c>
      <c r="K26" s="53">
        <f>SUM(K27:K34)</f>
        <v>41866535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5110400</v>
      </c>
      <c r="K27" s="7">
        <v>5110400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1702800</v>
      </c>
      <c r="K31" s="7">
        <v>1702800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33907951</v>
      </c>
      <c r="K32" s="7">
        <v>35053335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500367</v>
      </c>
      <c r="K35" s="53">
        <f>SUM(K36:K38)</f>
        <v>500367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500367</v>
      </c>
      <c r="K38" s="7">
        <v>500367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291870061</v>
      </c>
      <c r="K40" s="53">
        <f>K41+K49+K56+K64</f>
        <v>324846859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49071003</v>
      </c>
      <c r="K41" s="53">
        <f>SUM(K42:K48)</f>
        <v>53340060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49071003</v>
      </c>
      <c r="K42" s="7">
        <v>53340060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205329288</v>
      </c>
      <c r="K49" s="53">
        <f>SUM(K50:K55)</f>
        <v>212301969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633979</v>
      </c>
      <c r="K50" s="7">
        <v>492339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87840547</v>
      </c>
      <c r="K51" s="7">
        <v>141589645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353734</v>
      </c>
      <c r="K53" s="7">
        <v>408669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105920779</v>
      </c>
      <c r="K54" s="7">
        <v>58047820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10580249</v>
      </c>
      <c r="K55" s="7">
        <v>11763496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3374214</v>
      </c>
      <c r="K56" s="53">
        <f>SUM(K57:K63)</f>
        <v>22059915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189</v>
      </c>
      <c r="K61" s="7">
        <v>190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3370455</v>
      </c>
      <c r="K62" s="7">
        <v>21963663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3570</v>
      </c>
      <c r="K63" s="7">
        <v>96062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34095556</v>
      </c>
      <c r="K64" s="7">
        <v>37144915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47167169</v>
      </c>
      <c r="K65" s="7">
        <v>58401241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1126195974</v>
      </c>
      <c r="K66" s="53">
        <f>K7+K8+K40+K65</f>
        <v>1165789365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143404589</v>
      </c>
      <c r="K69" s="54">
        <f>K70+K71+K72+K78+K79+K82+K85</f>
        <v>48896753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1852202900</v>
      </c>
      <c r="K70" s="7">
        <v>1852202900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-8519749</v>
      </c>
      <c r="K72" s="53">
        <f>K73+K74-K75+K76+K77</f>
        <v>-10495507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931483</v>
      </c>
      <c r="K73" s="7">
        <v>931483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32600</v>
      </c>
      <c r="K75" s="7">
        <v>29400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-9418632</v>
      </c>
      <c r="K77" s="7">
        <v>-11397590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-1212111215</v>
      </c>
      <c r="K79" s="53">
        <f>K80-K81</f>
        <v>-1700278562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1212111215</v>
      </c>
      <c r="K81" s="7">
        <v>1700278562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-488167347</v>
      </c>
      <c r="K82" s="53">
        <f>K83-K84</f>
        <v>-92532078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488167347</v>
      </c>
      <c r="K84" s="7">
        <v>92532078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54847343</v>
      </c>
      <c r="K86" s="53">
        <f>SUM(K87:K89)</f>
        <v>54406847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37227972</v>
      </c>
      <c r="K87" s="7">
        <v>40417535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17619371</v>
      </c>
      <c r="K89" s="7">
        <v>13989312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238345219</v>
      </c>
      <c r="K90" s="53">
        <f>SUM(K91:K99)</f>
        <v>239628401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83148</v>
      </c>
      <c r="K92" s="7">
        <f>73550-276</f>
        <v>73274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238262071</v>
      </c>
      <c r="K93" s="7">
        <v>239555127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667115087</v>
      </c>
      <c r="K100" s="53">
        <f>SUM(K101:K112)</f>
        <v>798294230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2126475</v>
      </c>
      <c r="K101" s="7">
        <v>1787780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7096315</v>
      </c>
      <c r="K102" s="7">
        <v>8696012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219172487</v>
      </c>
      <c r="K103" s="7">
        <v>220285582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1851658</v>
      </c>
      <c r="K104" s="7">
        <v>2335567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281194895</v>
      </c>
      <c r="K105" s="7">
        <v>195862710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10276223</v>
      </c>
      <c r="K108" s="7">
        <v>10043278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9861467</v>
      </c>
      <c r="K109" s="7">
        <v>10600305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227109</v>
      </c>
      <c r="K110" s="7">
        <v>227109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135308458</v>
      </c>
      <c r="K112" s="7">
        <v>348455887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22483736</v>
      </c>
      <c r="K113" s="7">
        <v>24563134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1126195974</v>
      </c>
      <c r="K114" s="53">
        <f>K69+K86+K90+K100+K113</f>
        <v>1165789365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264163153</v>
      </c>
      <c r="K7" s="54">
        <f>SUM(K8:K9)</f>
        <v>264163153</v>
      </c>
      <c r="L7" s="54">
        <f>SUM(L8:L9)</f>
        <v>248615451</v>
      </c>
      <c r="M7" s="54">
        <f>SUM(M8:M9)</f>
        <v>248615451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220066787</v>
      </c>
      <c r="K8" s="7">
        <v>220066787</v>
      </c>
      <c r="L8" s="7">
        <v>213806579</v>
      </c>
      <c r="M8" s="7">
        <v>213806579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44096366</v>
      </c>
      <c r="K9" s="7">
        <v>44096366</v>
      </c>
      <c r="L9" s="7">
        <v>34808872</v>
      </c>
      <c r="M9" s="7">
        <v>34808872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354019001</v>
      </c>
      <c r="K10" s="53">
        <f>K11+K12+K16+K20+K21+K22+K25+K26</f>
        <v>354019001</v>
      </c>
      <c r="L10" s="53">
        <f>L11+L12+L16+L20+L21+L22+L25+L26</f>
        <v>335921026</v>
      </c>
      <c r="M10" s="53">
        <f>M11+M12+M16+M20+M21+M22+M25+M26</f>
        <v>335921026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242473323</v>
      </c>
      <c r="K12" s="53">
        <f>SUM(K13:K15)</f>
        <v>242473323</v>
      </c>
      <c r="L12" s="53">
        <f>SUM(L13:L15)</f>
        <v>239531992</v>
      </c>
      <c r="M12" s="53">
        <f>SUM(M13:M15)</f>
        <v>239531992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77898754</v>
      </c>
      <c r="K13" s="7">
        <v>77898754</v>
      </c>
      <c r="L13" s="7">
        <v>76247820</v>
      </c>
      <c r="M13" s="7">
        <v>76247820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1665931</v>
      </c>
      <c r="K14" s="7">
        <v>1665931</v>
      </c>
      <c r="L14" s="7">
        <v>1304459</v>
      </c>
      <c r="M14" s="7">
        <v>1304459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162908638</v>
      </c>
      <c r="K15" s="7">
        <v>162908638</v>
      </c>
      <c r="L15" s="7">
        <v>161979713</v>
      </c>
      <c r="M15" s="7">
        <v>161979713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58348521</v>
      </c>
      <c r="K16" s="53">
        <f>SUM(K17:K19)</f>
        <v>58348521</v>
      </c>
      <c r="L16" s="53">
        <f>SUM(L17:L19)</f>
        <v>58442341</v>
      </c>
      <c r="M16" s="53">
        <f>SUM(M17:M19)</f>
        <v>58442341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29917160</v>
      </c>
      <c r="K17" s="7">
        <v>29917160</v>
      </c>
      <c r="L17" s="7">
        <v>29923206</v>
      </c>
      <c r="M17" s="7">
        <v>29923206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17468287</v>
      </c>
      <c r="K18" s="7">
        <v>17468287</v>
      </c>
      <c r="L18" s="7">
        <v>18340911</v>
      </c>
      <c r="M18" s="7">
        <v>18340911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10963074</v>
      </c>
      <c r="K19" s="7">
        <v>10963074</v>
      </c>
      <c r="L19" s="7">
        <v>10178224</v>
      </c>
      <c r="M19" s="7">
        <v>10178224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33936827</v>
      </c>
      <c r="K20" s="7">
        <v>33936827</v>
      </c>
      <c r="L20" s="7">
        <v>19738132</v>
      </c>
      <c r="M20" s="7">
        <v>19738132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17687171</v>
      </c>
      <c r="K21" s="7">
        <v>17687171</v>
      </c>
      <c r="L21" s="7">
        <v>16841397</v>
      </c>
      <c r="M21" s="7">
        <v>16841397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260092</v>
      </c>
      <c r="K22" s="53">
        <f>SUM(K23:K24)</f>
        <v>260092</v>
      </c>
      <c r="L22" s="53">
        <f>SUM(L23:L24)</f>
        <v>32463</v>
      </c>
      <c r="M22" s="53">
        <f>SUM(M23:M24)</f>
        <v>32463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260092</v>
      </c>
      <c r="K24" s="7">
        <v>260092</v>
      </c>
      <c r="L24" s="7">
        <v>32463</v>
      </c>
      <c r="M24" s="7">
        <v>32463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1313067</v>
      </c>
      <c r="K26" s="7">
        <v>1313067</v>
      </c>
      <c r="L26" s="7">
        <v>1334701</v>
      </c>
      <c r="M26" s="7">
        <v>1334701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12460687</v>
      </c>
      <c r="K27" s="53">
        <f>SUM(K28:K32)</f>
        <v>12460687</v>
      </c>
      <c r="L27" s="53">
        <f>SUM(L28:L32)</f>
        <v>11852103</v>
      </c>
      <c r="M27" s="53">
        <f>SUM(M28:M32)</f>
        <v>11852103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12460687</v>
      </c>
      <c r="K29" s="7">
        <v>12460687</v>
      </c>
      <c r="L29" s="7">
        <v>11852103</v>
      </c>
      <c r="M29" s="7">
        <v>11852103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15706008</v>
      </c>
      <c r="K33" s="53">
        <f>SUM(K34:K37)</f>
        <v>15706008</v>
      </c>
      <c r="L33" s="53">
        <f>SUM(L34:L37)</f>
        <v>17078606</v>
      </c>
      <c r="M33" s="53">
        <f>SUM(M34:M37)</f>
        <v>17078606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15706008</v>
      </c>
      <c r="K35" s="7">
        <v>15706008</v>
      </c>
      <c r="L35" s="7">
        <v>17078606</v>
      </c>
      <c r="M35" s="7">
        <v>17078606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276623840</v>
      </c>
      <c r="K42" s="53">
        <f>K7+K27+K38+K40</f>
        <v>276623840</v>
      </c>
      <c r="L42" s="53">
        <f>L7+L27+L38+L40</f>
        <v>260467554</v>
      </c>
      <c r="M42" s="53">
        <f>M7+M27+M38+M40</f>
        <v>260467554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369725009</v>
      </c>
      <c r="K43" s="53">
        <f>K10+K33+K39+K41</f>
        <v>369725009</v>
      </c>
      <c r="L43" s="53">
        <f>L10+L33+L39+L41</f>
        <v>352999632</v>
      </c>
      <c r="M43" s="53">
        <f>M10+M33+M39+M41</f>
        <v>352999632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-93101169</v>
      </c>
      <c r="K44" s="53">
        <f>K42-K43</f>
        <v>-93101169</v>
      </c>
      <c r="L44" s="53">
        <f>L42-L43</f>
        <v>-92532078</v>
      </c>
      <c r="M44" s="53">
        <f>M42-M43</f>
        <v>-92532078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93101169</v>
      </c>
      <c r="K46" s="53">
        <f>IF(K43&gt;K42,K43-K42,0)</f>
        <v>93101169</v>
      </c>
      <c r="L46" s="53">
        <f>IF(L43&gt;L42,L43-L42,0)</f>
        <v>92532078</v>
      </c>
      <c r="M46" s="53">
        <f>IF(M43&gt;M42,M43-M42,0)</f>
        <v>92532078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-93101169</v>
      </c>
      <c r="K48" s="53">
        <f>K44-K47</f>
        <v>-93101169</v>
      </c>
      <c r="L48" s="53">
        <f>L44-L47</f>
        <v>-92532078</v>
      </c>
      <c r="M48" s="53">
        <f>M44-M47</f>
        <v>-92532078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93101169</v>
      </c>
      <c r="K50" s="61">
        <f>IF(K48&lt;0,-K48,0)</f>
        <v>93101169</v>
      </c>
      <c r="L50" s="61">
        <f>IF(L48&lt;0,-L48,0)</f>
        <v>92532078</v>
      </c>
      <c r="M50" s="61">
        <f>IF(M48&lt;0,-M48,0)</f>
        <v>92532078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-93101169</v>
      </c>
      <c r="K56" s="6">
        <v>-93101169</v>
      </c>
      <c r="L56" s="6">
        <v>-92532078</v>
      </c>
      <c r="M56" s="6">
        <v>-92532078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1604357</v>
      </c>
      <c r="K57" s="53">
        <f>SUM(K58:K64)</f>
        <v>1604357</v>
      </c>
      <c r="L57" s="53">
        <v>-1978958</v>
      </c>
      <c r="M57" s="53">
        <v>-1978958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>
        <v>1604357</v>
      </c>
      <c r="K61" s="7">
        <v>1604357</v>
      </c>
      <c r="L61" s="7">
        <v>-1978958</v>
      </c>
      <c r="M61" s="7">
        <v>-1978958</v>
      </c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1604357</v>
      </c>
      <c r="K66" s="53">
        <f>K57-K65</f>
        <v>1604357</v>
      </c>
      <c r="L66" s="53">
        <f>L57-L65</f>
        <v>-1978958</v>
      </c>
      <c r="M66" s="53">
        <f>M57-M65</f>
        <v>-1978958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-91496812</v>
      </c>
      <c r="K67" s="61">
        <f>K56+K66</f>
        <v>-91496812</v>
      </c>
      <c r="L67" s="61">
        <f>L56+L66</f>
        <v>-94511036</v>
      </c>
      <c r="M67" s="61">
        <f>M56+M66</f>
        <v>-94511036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5.8515625" style="52" customWidth="1"/>
    <col min="10" max="10" width="11.0039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4.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-93101169</v>
      </c>
      <c r="K7" s="7">
        <v>-92532078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33936827</v>
      </c>
      <c r="K8" s="7">
        <v>19738132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175981458</v>
      </c>
      <c r="K9" s="7">
        <v>128466351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17146868</v>
      </c>
      <c r="K12" s="7">
        <v>6089674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133963984</v>
      </c>
      <c r="K13" s="53">
        <f>SUM(K7:K12)</f>
        <v>61762079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8635331</v>
      </c>
      <c r="K15" s="7">
        <v>6972680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1907527</v>
      </c>
      <c r="K16" s="7">
        <v>4269058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40638485</v>
      </c>
      <c r="K17" s="7">
        <v>13136751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51181343</v>
      </c>
      <c r="K18" s="53">
        <f>SUM(K14:K17)</f>
        <v>24378489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82782641</v>
      </c>
      <c r="K19" s="53">
        <f>IF(K13&gt;K18,K13-K18,0)</f>
        <v>37383590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27380707</v>
      </c>
      <c r="K28" s="7">
        <v>12522958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39240013</v>
      </c>
      <c r="K30" s="7">
        <v>19831086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66620720</v>
      </c>
      <c r="K31" s="53">
        <f>SUM(K28:K30)</f>
        <v>32354044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66620720</v>
      </c>
      <c r="K33" s="53">
        <f>IF(K31&gt;K27,K31-K27,0)</f>
        <v>32354044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7450000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7450000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135690</v>
      </c>
      <c r="K41" s="7">
        <v>4428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1582765</v>
      </c>
      <c r="K43" s="7">
        <v>1975759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1718455</v>
      </c>
      <c r="K44" s="53">
        <f>SUM(K39:K43)</f>
        <v>1980187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5731545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1980187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21893466</v>
      </c>
      <c r="K47" s="53">
        <f>IF(K19-K20+K32-K33+K45-K46&gt;0,K19-K20+K32-K33+K45-K46,0)</f>
        <v>3049359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22142467</v>
      </c>
      <c r="K49" s="7">
        <v>34095556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21893464</v>
      </c>
      <c r="K50" s="7">
        <v>3049359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44035931</v>
      </c>
      <c r="K52" s="61">
        <f>K49+K50-K51</f>
        <v>37144915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6.00390625" style="76" customWidth="1"/>
    <col min="9" max="9" width="9.140625" style="76" customWidth="1"/>
    <col min="10" max="11" width="11.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41275</v>
      </c>
      <c r="F2" s="43" t="s">
        <v>250</v>
      </c>
      <c r="G2" s="285">
        <v>41364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989975500</v>
      </c>
      <c r="K5" s="45">
        <v>1852202900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0</v>
      </c>
      <c r="K6" s="46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-9799114</v>
      </c>
      <c r="K7" s="46">
        <v>-10495507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-1024376105</v>
      </c>
      <c r="K8" s="46">
        <v>-1700278562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-93101169</v>
      </c>
      <c r="K9" s="46">
        <v>-92532078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84928749</v>
      </c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0</v>
      </c>
      <c r="K12" s="46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-52372139</v>
      </c>
      <c r="K14" s="79">
        <f>SUM(K5:K13)</f>
        <v>48896753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0</v>
      </c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1604357</v>
      </c>
      <c r="K17" s="46">
        <v>-1978958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0</v>
      </c>
      <c r="K19" s="46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-96288292</v>
      </c>
      <c r="K20" s="46">
        <v>-92528878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-94683935</v>
      </c>
      <c r="K21" s="80">
        <f>SUM(K15:K20)</f>
        <v>-94507836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DX7500</cp:lastModifiedBy>
  <cp:lastPrinted>2013-04-29T12:42:16Z</cp:lastPrinted>
  <dcterms:created xsi:type="dcterms:W3CDTF">2008-10-17T11:51:54Z</dcterms:created>
  <dcterms:modified xsi:type="dcterms:W3CDTF">2013-04-29T13:53:29Z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