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<sst xmlns="http://schemas.openxmlformats.org/spreadsheetml/2006/main" count="406" uniqueCount="352">
  <si>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</si>
  <si>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</si>
  <si>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</si>
  <si>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</si>
  <si>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</si>
  <si>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</si>
  <si>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</si>
  <si>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</si>
  <si>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</si>
  <si>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</si>
  <si>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</si>
  <si>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</si>
  <si>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</si>
  <si>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</si>
  <si>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</si>
  <si>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</si>
  <si>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</si>
  <si>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</si>
  <si>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</si>
  <si>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</si>
  <si>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</si>
  <si>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</si>
  <si>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</si>
  <si>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</si>
  <si>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</si>
  <si>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</si>
  <si>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</si>
  <si>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</si>
  <si>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</si>
  <si>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</si>
  <si>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</si>
  <si>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</si>
  <si>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</si>
  <si>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</si>
  <si>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</si>
  <si>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</si>
  <si>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</si>
  <si>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</si>
  <si>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</si>
  <si>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</si>
  <si>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</si>
  <si>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</si>
  <si>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</si>
  <si>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</si>
  <si>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</si>
  <si>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</si>
  <si>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</si>
  <si>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</si>
  <si>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</si>
  <si>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</si>
  <si>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</si>
  <si>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</si>
  <si>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</si>
  <si>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</si>
  <si>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</si>
  <si>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</si>
  <si>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</si>
  <si>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</si>
  <si>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</si>
  <si>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</si>
  <si>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</si>
  <si>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</si>
  <si>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</si>
  <si>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</si>
  <si>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</si>
  <si>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</si>
  <si>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</si>
  <si>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</si>
  <si>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</si>
  <si>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</si>
  <si>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</si>
  <si>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</si>
  <si>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</si>
  <si>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</si>
  <si>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</si>
  <si>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</si>
  <si>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</si>
  <si>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</si>
  <si>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</si>
  <si>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</si>
  <si>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</si>
  <si>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</si>
  <si>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</si>
  <si>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</si>
  <si>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</si>
  <si>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</si>
  <si>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</si>
  <si>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</si>
  <si>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</si>
  <si>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</si>
  <si>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</si>
  <si>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</si>
  <si>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</si>
  <si>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</si>
  <si>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</si>
  <si>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</si>
  <si>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</si>
  <si>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</si>
  <si>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</si>
  <si>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</si>
  <si>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</si>
  <si>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</si>
  <si>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</si>
  <si>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</si>
  <si>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</si>
  <si>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</si>
  <si>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</si>
  <si>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</si>
  <si>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</si>
  <si>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</si>
  <si>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</si>
  <si>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</si>
  <si>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</si>
  <si>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</si>
  <si>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</si>
  <si>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</si>
  <si>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</si>
  <si>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</si>
  <si>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</si>
  <si>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</si>
  <si>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</si>
  <si>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</si>
  <si>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</si>
  <si>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</si>
  <si>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</si>
  <si>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</si>
  <si>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</si>
  <si>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</si>
  <si>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</si>
  <si>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</si>
  <si>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</si>
  <si>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</si>
  <si>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</si>
  <si>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</si>
  <si>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</si>
  <si>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</si>
  <si>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</si>
  <si>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</si>
  <si>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</si>
  <si>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</si>
  <si>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</si>
  <si>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</si>
  <si>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</si>
  <si>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</si>
  <si>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</si>
  <si>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</si>
  <si>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</si>
  <si>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</si>
  <si>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</si>
  <si>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</si>
  <si>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</si>
  <si>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</si>
  <si>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</si>
  <si>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</si>
  <si>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</si>
  <si>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</si>
  <si>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</si>
  <si>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</si>
  <si>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</si>
  <si>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</si>
  <si>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</si>
  <si>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</si>
  <si>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</si>
  <si>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</si>
  <si>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</si>
  <si>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</si>
  <si>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</si>
  <si>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</si>
  <si>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</si>
  <si>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</si>
  <si>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</si>
  <si>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</si>
  <si>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</si>
  <si>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</si>
  <si>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</si>
  <si>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</si>
  <si>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</si>
  <si>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</si>
  <si>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</si>
  <si>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</si>
  <si>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</si>
  <si>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</si>
  <si>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</si>
  <si>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</si>
  <si>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</si>
  <si>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</si>
  <si>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</si>
  <si>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</si>
  <si>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</si>
  <si>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</si>
  <si>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</si>
  <si>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</si>
  <si>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</si>
  <si>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</si>
  <si>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</si>
  <si>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</si>
  <si>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</si>
  <si>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</si>
  <si>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</si>
  <si>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</si>
  <si>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</si>
  <si>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</si>
  <si>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</si>
  <si>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</si>
  <si>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</si>
  <si>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</si>
  <si>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</si>
  <si>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</si>
  <si>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</si>
  <si>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</si>
  <si>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</si>
  <si>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</si>
  <si>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</si>
  <si>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</si>
  <si>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</si>
  <si>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</si>
  <si>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</si>
  <si>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</si>
  <si>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</si>
  <si>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</si>
  <si>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</si>
  <si>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</si>
  <si>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</si>
  <si>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</si>
  <si>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</si>
  <si>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</si>
  <si>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</si>
  <si>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</si>
  <si>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</si>
  <si>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</si>
  <si>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</si>
  <si>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</si>
  <si>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</si>
  <si>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</si>
  <si>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</si>
  <si>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</si>
  <si>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</si>
  <si>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</si>
  <si>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</si>
  <si>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</si>
  <si>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</si>
  <si>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</si>
  <si>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</si>
  <si>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</si>
  <si>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</si>
  <si>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</si>
  <si>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</si>
  <si>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</si>
  <si>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</si>
  <si>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</si>
  <si>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</si>
  <si>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</si>
  <si>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</si>
  <si>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</si>
  <si>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</si>
  <si>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</si>
  <si>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</si>
  <si>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</si>
  <si>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</si>
  <si>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</si>
  <si>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</si>
  <si>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</si>
  <si>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</si>
  <si>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</si>
  <si>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</si>
  <si>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</si>
  <si>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</si>
  <si>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</si>
  <si>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</si>
  <si>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</si>
  <si>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</si>
  <si>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</si>
  <si>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</si>
  <si>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</si>
  <si>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</si>
  <si>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</si>
  <si>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</si>
  <si>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</si>
  <si>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</si>
  <si>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</si>
  <si>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</si>
  <si>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</si>
  <si>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</si>
  <si>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</si>
  <si>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</si>
  <si>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</si>
  <si>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</si>
  <si>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</si>
  <si>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</si>
  <si>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</si>
  <si>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</si>
  <si>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</si>
  <si>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</si>
  <si>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</si>
  <si>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</si>
  <si>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</si>
  <si>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</si>
  <si>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</si>
  <si>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</si>
  <si>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</si>
  <si>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</si>
  <si>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</si>
  <si>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</si>
  <si>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</si>
  <si>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</si>
  <si>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</si>
  <si>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</si>
  <si>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</si>
  <si>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</si>
  <si>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</si>
  <si>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</si>
  <si>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</si>
  <si>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</si>
  <si>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</si>
  <si>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</si>
  <si>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</si>
  <si>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</si>
  <si>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</si>
  <si>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</si>
  <si>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</si>
  <si>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</si>
  <si>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</si>
  <si>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</si>
  <si>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</si>
  <si>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</si>
  <si>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</si>
  <si>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</si>
  <si>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</si>
  <si>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</si>
  <si>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</si>
  <si>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</si>
  <si>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DA</t>
  </si>
  <si>
    <t>GRAD ZAGREB</t>
  </si>
  <si>
    <t>5110</t>
  </si>
  <si>
    <t>VESNA MIKULEC</t>
  </si>
  <si>
    <t>01 616 00 49</t>
  </si>
  <si>
    <t>01 617 66 90</t>
  </si>
  <si>
    <t>vesna.mikulec@croatiaairlines.hr</t>
  </si>
  <si>
    <t>OBZOR PUTOVANJA d.o.o.</t>
  </si>
  <si>
    <t>Zagreb,Avenija Marina Držića bb</t>
  </si>
  <si>
    <t>00490555</t>
  </si>
  <si>
    <t>AMADEUS CROATIA d.d.</t>
  </si>
  <si>
    <t>00485764</t>
  </si>
  <si>
    <t>PLESO PRIJEVOZ d.o.o.</t>
  </si>
  <si>
    <t>00712728</t>
  </si>
  <si>
    <t xml:space="preserve">Obveznik: CROATIA AIRLINES GRUPA </t>
  </si>
  <si>
    <t>30.6.2013.</t>
  </si>
  <si>
    <t>stanje na dan 30.6.2013.</t>
  </si>
  <si>
    <t>u razdoblju 01.01.2013 do 30.6.2013.</t>
  </si>
  <si>
    <t>u razdoblju 0101.2013. do 30.6.2013.</t>
  </si>
  <si>
    <t>Zagreb, Ilica 150</t>
  </si>
  <si>
    <t>ŠIRAC ZLATKO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</si>
</sst>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167" fontId="2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52"/>
      <c r="C1" s="152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18">
        <v>41275</v>
      </c>
      <c r="F2" s="12"/>
      <c r="G2" s="13" t="s">
        <v>250</v>
      </c>
      <c r="H2" s="118" t="s">
        <v>346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2" t="s">
        <v>317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2" t="s">
        <v>251</v>
      </c>
      <c r="B6" s="143"/>
      <c r="C6" s="157" t="s">
        <v>323</v>
      </c>
      <c r="D6" s="158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5" t="s">
        <v>252</v>
      </c>
      <c r="B8" s="196"/>
      <c r="C8" s="157" t="s">
        <v>324</v>
      </c>
      <c r="D8" s="158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7" t="s">
        <v>253</v>
      </c>
      <c r="B10" s="187"/>
      <c r="C10" s="157" t="s">
        <v>325</v>
      </c>
      <c r="D10" s="158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2" t="s">
        <v>254</v>
      </c>
      <c r="B12" s="143"/>
      <c r="C12" s="159" t="s">
        <v>326</v>
      </c>
      <c r="D12" s="184"/>
      <c r="E12" s="184"/>
      <c r="F12" s="184"/>
      <c r="G12" s="184"/>
      <c r="H12" s="184"/>
      <c r="I12" s="14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2" t="s">
        <v>255</v>
      </c>
      <c r="B14" s="143"/>
      <c r="C14" s="185">
        <v>10010</v>
      </c>
      <c r="D14" s="186"/>
      <c r="E14" s="16"/>
      <c r="F14" s="159" t="s">
        <v>327</v>
      </c>
      <c r="G14" s="184"/>
      <c r="H14" s="184"/>
      <c r="I14" s="14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2" t="s">
        <v>256</v>
      </c>
      <c r="B16" s="143"/>
      <c r="C16" s="159" t="s">
        <v>328</v>
      </c>
      <c r="D16" s="184"/>
      <c r="E16" s="184"/>
      <c r="F16" s="184"/>
      <c r="G16" s="184"/>
      <c r="H16" s="184"/>
      <c r="I16" s="14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2" t="s">
        <v>257</v>
      </c>
      <c r="B18" s="143"/>
      <c r="C18" s="180" t="s">
        <v>329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2" t="s">
        <v>258</v>
      </c>
      <c r="B20" s="143"/>
      <c r="C20" s="180" t="s">
        <v>330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2" t="s">
        <v>259</v>
      </c>
      <c r="B22" s="143"/>
      <c r="C22" s="119">
        <v>133</v>
      </c>
      <c r="D22" s="159" t="s">
        <v>327</v>
      </c>
      <c r="E22" s="170"/>
      <c r="F22" s="171"/>
      <c r="G22" s="142"/>
      <c r="H22" s="18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2" t="s">
        <v>260</v>
      </c>
      <c r="B24" s="143"/>
      <c r="C24" s="119">
        <v>21</v>
      </c>
      <c r="D24" s="159" t="s">
        <v>332</v>
      </c>
      <c r="E24" s="170"/>
      <c r="F24" s="170"/>
      <c r="G24" s="171"/>
      <c r="H24" s="51" t="s">
        <v>261</v>
      </c>
      <c r="I24" s="120">
        <f>1096+14+8</f>
        <v>1118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2" t="s">
        <v>262</v>
      </c>
      <c r="B26" s="143"/>
      <c r="C26" s="121" t="s">
        <v>331</v>
      </c>
      <c r="D26" s="25"/>
      <c r="E26" s="33"/>
      <c r="F26" s="24"/>
      <c r="G26" s="172" t="s">
        <v>263</v>
      </c>
      <c r="H26" s="143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3" t="s">
        <v>264</v>
      </c>
      <c r="B28" s="174"/>
      <c r="C28" s="175"/>
      <c r="D28" s="175"/>
      <c r="E28" s="176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7" t="s">
        <v>338</v>
      </c>
      <c r="B30" s="160"/>
      <c r="C30" s="160"/>
      <c r="D30" s="161"/>
      <c r="E30" s="167" t="s">
        <v>339</v>
      </c>
      <c r="F30" s="160"/>
      <c r="G30" s="160"/>
      <c r="H30" s="157" t="s">
        <v>340</v>
      </c>
      <c r="I30" s="158"/>
      <c r="J30" s="10"/>
      <c r="K30" s="10"/>
      <c r="L30" s="10"/>
    </row>
    <row r="31" spans="1:12" ht="12.75">
      <c r="A31" s="92"/>
      <c r="B31" s="22"/>
      <c r="C31" s="21"/>
      <c r="D31" s="168"/>
      <c r="E31" s="168"/>
      <c r="F31" s="168"/>
      <c r="G31" s="169"/>
      <c r="H31" s="16"/>
      <c r="I31" s="99"/>
      <c r="J31" s="10"/>
      <c r="K31" s="10"/>
      <c r="L31" s="10"/>
    </row>
    <row r="32" spans="1:12" ht="12.75">
      <c r="A32" s="167" t="s">
        <v>341</v>
      </c>
      <c r="B32" s="160"/>
      <c r="C32" s="160"/>
      <c r="D32" s="161"/>
      <c r="E32" s="167" t="s">
        <v>350</v>
      </c>
      <c r="F32" s="160"/>
      <c r="G32" s="160"/>
      <c r="H32" s="157" t="s">
        <v>342</v>
      </c>
      <c r="I32" s="158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7" t="s">
        <v>343</v>
      </c>
      <c r="B34" s="160"/>
      <c r="C34" s="160"/>
      <c r="D34" s="161"/>
      <c r="E34" s="167" t="s">
        <v>339</v>
      </c>
      <c r="F34" s="160"/>
      <c r="G34" s="160"/>
      <c r="H34" s="157" t="s">
        <v>344</v>
      </c>
      <c r="I34" s="158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 ht="12.75">
      <c r="A37" s="101"/>
      <c r="B37" s="30"/>
      <c r="C37" s="162"/>
      <c r="D37" s="163"/>
      <c r="E37" s="16"/>
      <c r="F37" s="162"/>
      <c r="G37" s="163"/>
      <c r="H37" s="16"/>
      <c r="I37" s="93"/>
      <c r="J37" s="10"/>
      <c r="K37" s="10"/>
      <c r="L37" s="10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7" t="s">
        <v>267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101"/>
      <c r="B45" s="30"/>
      <c r="C45" s="162"/>
      <c r="D45" s="163"/>
      <c r="E45" s="16"/>
      <c r="F45" s="162"/>
      <c r="G45" s="164"/>
      <c r="H45" s="35"/>
      <c r="I45" s="105"/>
      <c r="J45" s="10"/>
      <c r="K45" s="10"/>
      <c r="L45" s="10"/>
    </row>
    <row r="46" spans="1:12" ht="12.75">
      <c r="A46" s="137" t="s">
        <v>268</v>
      </c>
      <c r="B46" s="138"/>
      <c r="C46" s="159" t="s">
        <v>334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7" t="s">
        <v>270</v>
      </c>
      <c r="B48" s="138"/>
      <c r="C48" s="144" t="s">
        <v>335</v>
      </c>
      <c r="D48" s="140"/>
      <c r="E48" s="141"/>
      <c r="F48" s="16"/>
      <c r="G48" s="51" t="s">
        <v>271</v>
      </c>
      <c r="H48" s="144" t="s">
        <v>336</v>
      </c>
      <c r="I48" s="14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7" t="s">
        <v>257</v>
      </c>
      <c r="B50" s="138"/>
      <c r="C50" s="139" t="s">
        <v>337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2" t="s">
        <v>272</v>
      </c>
      <c r="B52" s="143"/>
      <c r="C52" s="144" t="s">
        <v>351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6"/>
      <c r="B53" s="20"/>
      <c r="C53" s="153" t="s">
        <v>273</v>
      </c>
      <c r="D53" s="153"/>
      <c r="E53" s="153"/>
      <c r="F53" s="153"/>
      <c r="G53" s="153"/>
      <c r="H53" s="153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6" t="s">
        <v>274</v>
      </c>
      <c r="C55" s="147"/>
      <c r="D55" s="147"/>
      <c r="E55" s="147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8" t="s">
        <v>306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6"/>
      <c r="B57" s="148" t="s">
        <v>307</v>
      </c>
      <c r="C57" s="149"/>
      <c r="D57" s="149"/>
      <c r="E57" s="149"/>
      <c r="F57" s="149"/>
      <c r="G57" s="149"/>
      <c r="H57" s="149"/>
      <c r="I57" s="108"/>
      <c r="J57" s="10"/>
      <c r="K57" s="10"/>
      <c r="L57" s="10"/>
    </row>
    <row r="58" spans="1:12" ht="12.75">
      <c r="A58" s="106"/>
      <c r="B58" s="148" t="s">
        <v>308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6"/>
      <c r="B59" s="148" t="s">
        <v>309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4" t="s">
        <v>277</v>
      </c>
      <c r="H62" s="155"/>
      <c r="I62" s="156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5"/>
      <c r="H63" s="136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K84" sqref="K84"/>
    </sheetView>
  </sheetViews>
  <sheetFormatPr defaultColWidth="9.140625" defaultRowHeight="12.75"/>
  <cols>
    <col min="1" max="7" width="9.140625" style="52" customWidth="1"/>
    <col min="8" max="8" width="3.57421875" style="52" customWidth="1"/>
    <col min="9" max="9" width="7.421875" style="52" customWidth="1"/>
    <col min="10" max="10" width="11.421875" style="52" customWidth="1"/>
    <col min="11" max="11" width="12.421875" style="52" customWidth="1"/>
    <col min="12" max="16384" width="9.140625" style="52" customWidth="1"/>
  </cols>
  <sheetData>
    <row r="1" spans="1:11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347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345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59</v>
      </c>
      <c r="B4" s="213"/>
      <c r="C4" s="213"/>
      <c r="D4" s="213"/>
      <c r="E4" s="213"/>
      <c r="F4" s="213"/>
      <c r="G4" s="213"/>
      <c r="H4" s="214"/>
      <c r="I4" s="57" t="s">
        <v>278</v>
      </c>
      <c r="J4" s="58" t="s">
        <v>319</v>
      </c>
      <c r="K4" s="59" t="s">
        <v>320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6">
        <v>2</v>
      </c>
      <c r="J5" s="55">
        <v>3</v>
      </c>
      <c r="K5" s="55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126">
        <v>0</v>
      </c>
      <c r="K7" s="126">
        <v>0</v>
      </c>
    </row>
    <row r="8" spans="1:11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127">
        <f>J9+J16+J26+J35+J39</f>
        <v>788047162</v>
      </c>
      <c r="K8" s="127">
        <f>K9+K16+K26+K35+K39</f>
        <v>771708505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127">
        <f>SUM(J10:J15)</f>
        <v>16583274</v>
      </c>
      <c r="K9" s="127">
        <f>SUM(K10:K15)</f>
        <v>13099123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>
        <v>0</v>
      </c>
      <c r="K10" s="7">
        <v>0</v>
      </c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15611311</v>
      </c>
      <c r="K11" s="7">
        <v>12108534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0</v>
      </c>
      <c r="K12" s="7">
        <v>0</v>
      </c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0</v>
      </c>
      <c r="K13" s="7">
        <v>0</v>
      </c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971963</v>
      </c>
      <c r="K14" s="7">
        <v>990589</v>
      </c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0</v>
      </c>
      <c r="K15" s="7">
        <v>0</v>
      </c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127">
        <f>SUM(J17:J25)</f>
        <v>730395009</v>
      </c>
      <c r="K16" s="127">
        <f>SUM(K17:K25)</f>
        <v>716301048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24528160</v>
      </c>
      <c r="K17" s="7">
        <v>24528160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28684659</v>
      </c>
      <c r="K18" s="7">
        <v>27167489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100446893</v>
      </c>
      <c r="K19" s="7">
        <v>99591447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511639513</v>
      </c>
      <c r="K20" s="7">
        <v>489051817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0</v>
      </c>
      <c r="K21" s="7">
        <v>0</v>
      </c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43315186</v>
      </c>
      <c r="K22" s="7">
        <v>43160510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20335693</v>
      </c>
      <c r="K23" s="7">
        <v>31512069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1444905</v>
      </c>
      <c r="K24" s="7">
        <v>1289556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0</v>
      </c>
      <c r="K25" s="7">
        <v>0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127">
        <f>SUM(J27:J34)</f>
        <v>40568512</v>
      </c>
      <c r="K26" s="127">
        <f>SUM(K27:K34)</f>
        <v>41807967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4918840</v>
      </c>
      <c r="K27" s="7">
        <v>4996430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0</v>
      </c>
      <c r="K28" s="7">
        <v>0</v>
      </c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0</v>
      </c>
      <c r="K29" s="7">
        <v>0</v>
      </c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>
        <v>0</v>
      </c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1702800</v>
      </c>
      <c r="K31" s="7">
        <v>1702800</v>
      </c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33946872</v>
      </c>
      <c r="K32" s="7">
        <v>35108737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0</v>
      </c>
      <c r="K33" s="7">
        <v>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0</v>
      </c>
      <c r="K34" s="7">
        <v>0</v>
      </c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127">
        <f>SUM(J36:J38)</f>
        <v>500367</v>
      </c>
      <c r="K35" s="127">
        <f>SUM(K36:K38)</f>
        <v>500367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>
        <v>0</v>
      </c>
      <c r="K36" s="7">
        <v>0</v>
      </c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0</v>
      </c>
      <c r="K37" s="7">
        <v>0</v>
      </c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500367</v>
      </c>
      <c r="K38" s="7">
        <v>500367</v>
      </c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128">
        <v>0</v>
      </c>
      <c r="K39" s="128">
        <v>0</v>
      </c>
    </row>
    <row r="40" spans="1:11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127">
        <f>J41+J49+J56+J64</f>
        <v>297870965</v>
      </c>
      <c r="K40" s="127">
        <f>K41+K49+K56+K64</f>
        <v>390781621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127">
        <f>SUM(J42:J48)</f>
        <v>49142739</v>
      </c>
      <c r="K41" s="127">
        <f>SUM(K42:K48)</f>
        <v>52163996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49142739</v>
      </c>
      <c r="K42" s="7">
        <v>52163996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0</v>
      </c>
      <c r="K43" s="7">
        <v>0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0</v>
      </c>
      <c r="K44" s="7">
        <v>0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0</v>
      </c>
      <c r="K45" s="7">
        <v>0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0</v>
      </c>
      <c r="K46" s="7">
        <v>0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0</v>
      </c>
      <c r="K47" s="7">
        <v>0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>
        <v>0</v>
      </c>
      <c r="K48" s="7">
        <v>0</v>
      </c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127">
        <f>SUM(J50:J55)</f>
        <v>208095391</v>
      </c>
      <c r="K49" s="127">
        <f>SUM(K50:K55)</f>
        <v>199635452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54164</v>
      </c>
      <c r="K50" s="7">
        <v>397003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90916437</v>
      </c>
      <c r="K51" s="7">
        <v>132289321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0</v>
      </c>
      <c r="K52" s="7">
        <v>0</v>
      </c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371064</v>
      </c>
      <c r="K53" s="7">
        <v>528644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106135976</v>
      </c>
      <c r="K54" s="7">
        <v>48069667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10617750</v>
      </c>
      <c r="K55" s="7">
        <v>18350817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127">
        <f>SUM(J57:J63)</f>
        <v>3517218</v>
      </c>
      <c r="K56" s="127">
        <f>SUM(K57:K63)</f>
        <v>39192232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>
        <v>0</v>
      </c>
      <c r="K57" s="7">
        <v>0</v>
      </c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0</v>
      </c>
      <c r="K58" s="7">
        <v>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0</v>
      </c>
      <c r="K59" s="7">
        <v>0</v>
      </c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0</v>
      </c>
      <c r="K60" s="7">
        <v>0</v>
      </c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189</v>
      </c>
      <c r="K61" s="7">
        <v>186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3370455</v>
      </c>
      <c r="K62" s="7">
        <v>38916304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146574</v>
      </c>
      <c r="K63" s="7">
        <v>275742</v>
      </c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37115617</v>
      </c>
      <c r="K64" s="7">
        <v>99789941</v>
      </c>
    </row>
    <row r="65" spans="1:11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128">
        <v>47211180</v>
      </c>
      <c r="K65" s="128">
        <v>49861633</v>
      </c>
    </row>
    <row r="66" spans="1:11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127">
        <f>J7+J8+J40+J65</f>
        <v>1133129307</v>
      </c>
      <c r="K66" s="127">
        <f>K7+K8+K40+K65</f>
        <v>1212351759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129">
        <v>0</v>
      </c>
      <c r="K67" s="129">
        <v>0</v>
      </c>
    </row>
    <row r="68" spans="1:11" ht="12.75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03"/>
      <c r="I69" s="3">
        <v>62</v>
      </c>
      <c r="J69" s="130">
        <f>J70+J71+J72+J78+J79+J82+J85</f>
        <v>146986923</v>
      </c>
      <c r="K69" s="130">
        <f>K70+K71+K72+K78+K79+K82+K85</f>
        <v>72211165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128">
        <v>1852212900</v>
      </c>
      <c r="K70" s="128">
        <v>1852212900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128">
        <v>0</v>
      </c>
      <c r="K71" s="128">
        <v>0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127">
        <f>J73+J74-J75+J76+J77</f>
        <v>-6603316</v>
      </c>
      <c r="K72" s="127">
        <f>K73+K74-K75+K76+K77</f>
        <v>-3390206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941483</v>
      </c>
      <c r="K73" s="7">
        <v>941483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0</v>
      </c>
      <c r="K74" s="7">
        <v>0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32600</v>
      </c>
      <c r="K75" s="7">
        <v>29400</v>
      </c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0</v>
      </c>
      <c r="K76" s="7">
        <v>0</v>
      </c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-7512199</v>
      </c>
      <c r="K77" s="7">
        <v>-4302289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128">
        <v>0</v>
      </c>
      <c r="K78" s="128">
        <v>0</v>
      </c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127">
        <f>J80-J81</f>
        <v>-1210779031</v>
      </c>
      <c r="K79" s="127">
        <f>K80-K81</f>
        <v>-1698894915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>
        <v>0</v>
      </c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1210779031</v>
      </c>
      <c r="K81" s="7">
        <v>1698894915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127">
        <f>J83-J84</f>
        <v>-487843630</v>
      </c>
      <c r="K82" s="127">
        <f>K83-K84</f>
        <v>-77716614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0</v>
      </c>
      <c r="K83" s="7">
        <v>0</v>
      </c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487843630</v>
      </c>
      <c r="K84" s="7">
        <v>77716614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128">
        <v>0</v>
      </c>
      <c r="K85" s="128">
        <v>0</v>
      </c>
    </row>
    <row r="86" spans="1:11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127">
        <f>SUM(J87:J89)</f>
        <v>54847343</v>
      </c>
      <c r="K86" s="127">
        <f>SUM(K87:K89)</f>
        <v>45773509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37227972</v>
      </c>
      <c r="K87" s="7">
        <v>39060001</v>
      </c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>
        <v>0</v>
      </c>
      <c r="K88" s="7">
        <v>0</v>
      </c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17619371</v>
      </c>
      <c r="K89" s="7">
        <v>6713508</v>
      </c>
    </row>
    <row r="90" spans="1:11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127">
        <f>SUM(J91:J99)</f>
        <v>238345219</v>
      </c>
      <c r="K90" s="127">
        <f>SUM(K91:K99)</f>
        <v>228474125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0</v>
      </c>
      <c r="K91" s="7">
        <v>0</v>
      </c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83148</v>
      </c>
      <c r="K92" s="7">
        <v>73135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238262071</v>
      </c>
      <c r="K93" s="7">
        <v>149699684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>
        <v>0</v>
      </c>
      <c r="K94" s="7">
        <v>0</v>
      </c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0</v>
      </c>
      <c r="K95" s="7">
        <v>0</v>
      </c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0</v>
      </c>
      <c r="K96" s="7">
        <v>0</v>
      </c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>
        <v>0</v>
      </c>
      <c r="K97" s="7">
        <v>0</v>
      </c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0</v>
      </c>
      <c r="K98" s="7">
        <v>78701306</v>
      </c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0</v>
      </c>
      <c r="K99" s="7">
        <v>0</v>
      </c>
    </row>
    <row r="100" spans="1:11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127">
        <f>SUM(J101:J112)</f>
        <v>669953546</v>
      </c>
      <c r="K100" s="127">
        <f>SUM(K101:K112)</f>
        <v>832304773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2126475</v>
      </c>
      <c r="K101" s="7">
        <v>2141312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7096315</v>
      </c>
      <c r="K102" s="7">
        <v>10088287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220171451</v>
      </c>
      <c r="K103" s="7">
        <v>216497821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1892007</v>
      </c>
      <c r="K104" s="7">
        <v>5854332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282703665</v>
      </c>
      <c r="K105" s="7">
        <v>198440819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0</v>
      </c>
      <c r="K106" s="7">
        <v>0</v>
      </c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0</v>
      </c>
      <c r="K107" s="7">
        <v>0</v>
      </c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10421850</v>
      </c>
      <c r="K108" s="7">
        <v>10748572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10000617</v>
      </c>
      <c r="K109" s="7">
        <v>10504884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227109</v>
      </c>
      <c r="K110" s="7">
        <v>227109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>
        <v>0</v>
      </c>
      <c r="K111" s="7">
        <v>0</v>
      </c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135314057</v>
      </c>
      <c r="K112" s="7">
        <v>377801637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128">
        <v>22996276</v>
      </c>
      <c r="K113" s="128">
        <v>33588187</v>
      </c>
    </row>
    <row r="114" spans="1:11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127">
        <f>J69+J86+J90+J100+J113</f>
        <v>1133129307</v>
      </c>
      <c r="K114" s="127">
        <f>K69+K86+K90+K100+K113</f>
        <v>1212351759</v>
      </c>
    </row>
    <row r="115" spans="1:11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129">
        <v>0</v>
      </c>
      <c r="K115" s="129">
        <v>0</v>
      </c>
    </row>
    <row r="116" spans="1:11" ht="12.75">
      <c r="A116" s="221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5"/>
      <c r="J117" s="235"/>
      <c r="K117" s="236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>
        <f>J69</f>
        <v>146986923</v>
      </c>
      <c r="K118" s="7">
        <f>K69</f>
        <v>72211165</v>
      </c>
    </row>
    <row r="119" spans="1:11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>
        <v>0</v>
      </c>
      <c r="K119" s="8">
        <v>0</v>
      </c>
    </row>
    <row r="120" spans="1:11" ht="12.75">
      <c r="A120" s="240" t="s">
        <v>311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A50" sqref="A50:M51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421875" style="52" bestFit="1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7" t="s">
        <v>154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52" t="s">
        <v>348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2" t="s">
        <v>345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59</v>
      </c>
      <c r="B4" s="243"/>
      <c r="C4" s="243"/>
      <c r="D4" s="243"/>
      <c r="E4" s="243"/>
      <c r="F4" s="243"/>
      <c r="G4" s="243"/>
      <c r="H4" s="243"/>
      <c r="I4" s="57" t="s">
        <v>279</v>
      </c>
      <c r="J4" s="244" t="s">
        <v>319</v>
      </c>
      <c r="K4" s="244"/>
      <c r="L4" s="244" t="s">
        <v>320</v>
      </c>
      <c r="M4" s="244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130">
        <f>SUM(J8:J9)</f>
        <v>744151652</v>
      </c>
      <c r="K7" s="130">
        <f>SUM(K8:K9)</f>
        <v>477558418</v>
      </c>
      <c r="L7" s="130">
        <f>SUM(L8:L9)</f>
        <v>672765363</v>
      </c>
      <c r="M7" s="130">
        <f>SUM(M8:M9)</f>
        <v>421706043</v>
      </c>
    </row>
    <row r="8" spans="1:13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658892862</v>
      </c>
      <c r="K8" s="7">
        <v>436392152</v>
      </c>
      <c r="L8" s="7">
        <v>595993351</v>
      </c>
      <c r="M8" s="7">
        <f>L8-216247447</f>
        <v>379745904</v>
      </c>
    </row>
    <row r="9" spans="1:13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85258790</v>
      </c>
      <c r="K9" s="7">
        <v>41166266</v>
      </c>
      <c r="L9" s="7">
        <v>76772012</v>
      </c>
      <c r="M9" s="7">
        <f>L9-34811873</f>
        <v>41960139</v>
      </c>
    </row>
    <row r="10" spans="1:13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127">
        <f>J11+J12+J16+J20+J21+J22+J25+J26</f>
        <v>820123612</v>
      </c>
      <c r="K10" s="127">
        <f>K11+K12+K16+K20+K21+K22+K25+K26</f>
        <v>463733593</v>
      </c>
      <c r="L10" s="127">
        <f>L11+L12+L16+L20+L21+L22+L25+L26</f>
        <v>750200183</v>
      </c>
      <c r="M10" s="127">
        <f>M11+M12+M16+M20+M21+M22+M25+M26</f>
        <v>411889107</v>
      </c>
    </row>
    <row r="11" spans="1:13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127">
        <f>SUM(J13:J15)</f>
        <v>590897780</v>
      </c>
      <c r="K12" s="127">
        <f>SUM(K13:K15)</f>
        <v>347183584</v>
      </c>
      <c r="L12" s="127">
        <f>SUM(L13:L15)</f>
        <v>552091231</v>
      </c>
      <c r="M12" s="127">
        <f>SUM(M13:M15)</f>
        <v>311314609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204092264</v>
      </c>
      <c r="K13" s="7">
        <v>126130242</v>
      </c>
      <c r="L13" s="7">
        <v>174669206</v>
      </c>
      <c r="M13" s="7">
        <f>L13-76335922</f>
        <v>98333284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3608357</v>
      </c>
      <c r="K14" s="7">
        <v>1942426</v>
      </c>
      <c r="L14" s="7">
        <v>2496450</v>
      </c>
      <c r="M14" s="7">
        <f>L14-1304459</f>
        <v>1191991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383197159</v>
      </c>
      <c r="K15" s="7">
        <v>219110916</v>
      </c>
      <c r="L15" s="7">
        <v>374925575</v>
      </c>
      <c r="M15" s="7">
        <f>L15-163136241</f>
        <v>211789334</v>
      </c>
    </row>
    <row r="16" spans="1:13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127">
        <f>SUM(J17:J19)</f>
        <v>121693403</v>
      </c>
      <c r="K16" s="127">
        <f>SUM(K17:K19)</f>
        <v>62566422</v>
      </c>
      <c r="L16" s="127">
        <f>SUM(L17:L19)</f>
        <v>118557705</v>
      </c>
      <c r="M16" s="127">
        <f>SUM(M17:M19)</f>
        <v>59385920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62370583</v>
      </c>
      <c r="K17" s="7">
        <v>32011121</v>
      </c>
      <c r="L17" s="7">
        <v>61026610</v>
      </c>
      <c r="M17" s="7">
        <f>L17-30339213</f>
        <v>30687397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37158660</v>
      </c>
      <c r="K18" s="7">
        <v>19468090</v>
      </c>
      <c r="L18" s="7">
        <v>37144133</v>
      </c>
      <c r="M18" s="7">
        <f>L18-18557979</f>
        <v>18586154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22164160</v>
      </c>
      <c r="K19" s="7">
        <v>11087211</v>
      </c>
      <c r="L19" s="7">
        <v>20386962</v>
      </c>
      <c r="M19" s="7">
        <f>L19-10274593</f>
        <v>10112369</v>
      </c>
    </row>
    <row r="20" spans="1:13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128">
        <v>67390109</v>
      </c>
      <c r="K20" s="128">
        <v>33414026</v>
      </c>
      <c r="L20" s="128">
        <v>40317680</v>
      </c>
      <c r="M20" s="128">
        <f>L20-19777815</f>
        <v>20539865</v>
      </c>
    </row>
    <row r="21" spans="1:13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128">
        <v>37157572</v>
      </c>
      <c r="K21" s="128">
        <v>19174915</v>
      </c>
      <c r="L21" s="128">
        <v>35731011</v>
      </c>
      <c r="M21" s="128">
        <f>L21-17217669</f>
        <v>18513342</v>
      </c>
    </row>
    <row r="22" spans="1:13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127">
        <f>SUM(J23:J24)</f>
        <v>364833</v>
      </c>
      <c r="K22" s="127">
        <f>SUM(K23:K24)</f>
        <v>104741</v>
      </c>
      <c r="L22" s="127">
        <f>SUM(L23:L24)</f>
        <v>83068</v>
      </c>
      <c r="M22" s="127">
        <f>SUM(M23:M24)</f>
        <v>50605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364833</v>
      </c>
      <c r="K24" s="7">
        <v>104741</v>
      </c>
      <c r="L24" s="7">
        <v>83068</v>
      </c>
      <c r="M24" s="7">
        <f>L24-32463</f>
        <v>50605</v>
      </c>
    </row>
    <row r="25" spans="1:13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128">
        <v>0</v>
      </c>
      <c r="K25" s="128">
        <v>0</v>
      </c>
      <c r="L25" s="128">
        <v>0</v>
      </c>
      <c r="M25" s="128">
        <v>0</v>
      </c>
    </row>
    <row r="26" spans="1:13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128">
        <v>2619915</v>
      </c>
      <c r="K26" s="128">
        <v>1289905</v>
      </c>
      <c r="L26" s="128">
        <v>3419488</v>
      </c>
      <c r="M26" s="128">
        <f>L26-1334722</f>
        <v>2084766</v>
      </c>
    </row>
    <row r="27" spans="1:13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127">
        <f>SUM(J28:J32)</f>
        <v>29603224</v>
      </c>
      <c r="K27" s="127">
        <f>SUM(K28:K32)</f>
        <v>17132096</v>
      </c>
      <c r="L27" s="127">
        <f>SUM(L28:L32)</f>
        <v>38183328</v>
      </c>
      <c r="M27" s="127">
        <f>SUM(M28:M32)</f>
        <v>26326614</v>
      </c>
    </row>
    <row r="28" spans="1:13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563966</v>
      </c>
      <c r="K28" s="7">
        <v>563966</v>
      </c>
      <c r="L28" s="7">
        <v>272254</v>
      </c>
      <c r="M28" s="7">
        <f>L28</f>
        <v>272254</v>
      </c>
    </row>
    <row r="29" spans="1:13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29018829</v>
      </c>
      <c r="K29" s="7">
        <v>16547701</v>
      </c>
      <c r="L29" s="7">
        <v>37754148</v>
      </c>
      <c r="M29" s="7">
        <f>L29-11856714</f>
        <v>25897434</v>
      </c>
    </row>
    <row r="30" spans="1:13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20429</v>
      </c>
      <c r="K32" s="7">
        <v>20429</v>
      </c>
      <c r="L32" s="7">
        <v>156926</v>
      </c>
      <c r="M32" s="7">
        <f>L32</f>
        <v>156926</v>
      </c>
    </row>
    <row r="33" spans="1:13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127">
        <f>SUM(J34:J37)</f>
        <v>37351678</v>
      </c>
      <c r="K33" s="127">
        <f>SUM(K34:K37)</f>
        <v>21465854</v>
      </c>
      <c r="L33" s="127">
        <f>SUM(L34:L37)</f>
        <v>38465122</v>
      </c>
      <c r="M33" s="127">
        <f>SUM(M34:M37)</f>
        <v>21274311</v>
      </c>
    </row>
    <row r="34" spans="1:13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37351678</v>
      </c>
      <c r="K35" s="7">
        <v>21637551</v>
      </c>
      <c r="L35" s="7">
        <v>38455933</v>
      </c>
      <c r="M35" s="7">
        <f>L35-17116683-72528-1600</f>
        <v>21265122</v>
      </c>
    </row>
    <row r="36" spans="1:13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0</v>
      </c>
      <c r="K37" s="7">
        <v>-171697</v>
      </c>
      <c r="L37" s="7">
        <v>9189</v>
      </c>
      <c r="M37" s="7">
        <f>L37</f>
        <v>9189</v>
      </c>
    </row>
    <row r="38" spans="1:13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127">
        <f>J7+J27+J38+J40</f>
        <v>773754876</v>
      </c>
      <c r="K42" s="127">
        <f>K7+K27+K38+K40</f>
        <v>494690514</v>
      </c>
      <c r="L42" s="127">
        <f>L7+L27+L38+L40</f>
        <v>710948691</v>
      </c>
      <c r="M42" s="127">
        <f>M7+M27+M38+M40</f>
        <v>448032657</v>
      </c>
    </row>
    <row r="43" spans="1:13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127">
        <f>J10+J33+J39+J41</f>
        <v>857475290</v>
      </c>
      <c r="K43" s="127">
        <f>K10+K33+K39+K41</f>
        <v>485199447</v>
      </c>
      <c r="L43" s="127">
        <f>L10+L33+L39+L41</f>
        <v>788665305</v>
      </c>
      <c r="M43" s="127">
        <f>M10+M33+M39+M41</f>
        <v>433163418</v>
      </c>
    </row>
    <row r="44" spans="1:13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-83720414</v>
      </c>
      <c r="K44" s="53">
        <f>K42-K43</f>
        <v>9491067</v>
      </c>
      <c r="L44" s="53">
        <f>L42-L43</f>
        <v>-77716614</v>
      </c>
      <c r="M44" s="53">
        <f>M42-M43</f>
        <v>14869239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0</v>
      </c>
      <c r="K45" s="53">
        <f>IF(K42&gt;K43,K42-K43,0)</f>
        <v>9491067</v>
      </c>
      <c r="L45" s="53">
        <f>IF(L42&gt;L43,L42-L43,0)</f>
        <v>0</v>
      </c>
      <c r="M45" s="53">
        <f>IF(M42&gt;M43,M42-M43,0)</f>
        <v>14869239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83720414</v>
      </c>
      <c r="K46" s="53">
        <f>IF(K43&gt;K42,K43-K42,0)</f>
        <v>0</v>
      </c>
      <c r="L46" s="53">
        <f>IF(L43&gt;L42,L43-L42,0)</f>
        <v>77716614</v>
      </c>
      <c r="M46" s="53">
        <f>IF(M43&gt;M42,M43-M42,0)</f>
        <v>0</v>
      </c>
    </row>
    <row r="47" spans="1:13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-83720414</v>
      </c>
      <c r="K48" s="53">
        <f>K44-K47</f>
        <v>9491067</v>
      </c>
      <c r="L48" s="53">
        <f>L44-L47</f>
        <v>-77716614</v>
      </c>
      <c r="M48" s="53">
        <f>M44-M47</f>
        <v>14869239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0</v>
      </c>
      <c r="K49" s="53">
        <f>IF(K48&gt;0,K48,0)</f>
        <v>9491067</v>
      </c>
      <c r="L49" s="53">
        <f>IF(L48&gt;0,L48,0)</f>
        <v>0</v>
      </c>
      <c r="M49" s="53">
        <f>IF(M48&gt;0,M48,0)</f>
        <v>14869239</v>
      </c>
    </row>
    <row r="50" spans="1:13" ht="13.5" thickBot="1">
      <c r="A50" s="248" t="s">
        <v>220</v>
      </c>
      <c r="B50" s="249"/>
      <c r="C50" s="249"/>
      <c r="D50" s="249"/>
      <c r="E50" s="249"/>
      <c r="F50" s="249"/>
      <c r="G50" s="249"/>
      <c r="H50" s="250"/>
      <c r="I50" s="133">
        <v>154</v>
      </c>
      <c r="J50" s="134">
        <f>IF(J48&lt;0,-J48,0)</f>
        <v>83720414</v>
      </c>
      <c r="K50" s="134">
        <f>IF(K48&lt;0,-K48,0)</f>
        <v>0</v>
      </c>
      <c r="L50" s="134">
        <f>IF(L48&lt;0,-L48,0)</f>
        <v>77716614</v>
      </c>
      <c r="M50" s="134">
        <f>IF(M48&lt;0,-M48,0)</f>
        <v>0</v>
      </c>
    </row>
    <row r="51" spans="1:13" ht="12.75" customHeight="1">
      <c r="A51" s="198" t="s">
        <v>312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4"/>
      <c r="J52" s="54"/>
      <c r="K52" s="54"/>
      <c r="L52" s="54"/>
      <c r="M52" s="61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>
        <f>J48</f>
        <v>-83720414</v>
      </c>
      <c r="K53" s="7">
        <f>K48</f>
        <v>9491067</v>
      </c>
      <c r="L53" s="7">
        <f>L48</f>
        <v>-77716614</v>
      </c>
      <c r="M53" s="7">
        <f>M48</f>
        <v>14869239</v>
      </c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21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f>J48</f>
        <v>-83720414</v>
      </c>
      <c r="K56" s="6">
        <f>K48</f>
        <v>9491067</v>
      </c>
      <c r="L56" s="6">
        <f>L48</f>
        <v>-77716614</v>
      </c>
      <c r="M56" s="6">
        <f>M48</f>
        <v>14869239</v>
      </c>
    </row>
    <row r="57" spans="1:13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1192693</v>
      </c>
      <c r="K57" s="53">
        <f>SUM(K58:K64)</f>
        <v>-411664</v>
      </c>
      <c r="L57" s="53">
        <f>L58+L59+L60+L61+L62+L63+L64</f>
        <v>3209911</v>
      </c>
      <c r="M57" s="53">
        <f>M58+M59+M60+M61+M62+M63+M64</f>
        <v>5188869</v>
      </c>
    </row>
    <row r="58" spans="1:13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1192693</v>
      </c>
      <c r="K61" s="7">
        <v>-411664</v>
      </c>
      <c r="L61" s="7">
        <v>3209911</v>
      </c>
      <c r="M61" s="7">
        <f>L61-(-1978958)</f>
        <v>5188869</v>
      </c>
    </row>
    <row r="62" spans="1:13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1192693</v>
      </c>
      <c r="K66" s="53">
        <f>K57-K65</f>
        <v>-411664</v>
      </c>
      <c r="L66" s="53">
        <f>L57-L65</f>
        <v>3209911</v>
      </c>
      <c r="M66" s="53">
        <f>M57-M65</f>
        <v>5188869</v>
      </c>
    </row>
    <row r="67" spans="1:13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0">
        <f>J56+J66</f>
        <v>-82527721</v>
      </c>
      <c r="K67" s="60">
        <f>K56+K66</f>
        <v>9079403</v>
      </c>
      <c r="L67" s="60">
        <f>L56+L66</f>
        <v>-74506703</v>
      </c>
      <c r="M67" s="60">
        <f>M56+M66</f>
        <v>20058108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f>J67</f>
        <v>-82527721</v>
      </c>
      <c r="K70" s="7">
        <f>K67</f>
        <v>9079403</v>
      </c>
      <c r="L70" s="7">
        <f>L67</f>
        <v>-74506703</v>
      </c>
      <c r="M70" s="7">
        <f>M67</f>
        <v>20058108</v>
      </c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K47" sqref="K47"/>
    </sheetView>
  </sheetViews>
  <sheetFormatPr defaultColWidth="9.140625" defaultRowHeight="12.75"/>
  <cols>
    <col min="1" max="7" width="9.140625" style="52" customWidth="1"/>
    <col min="8" max="8" width="5.421875" style="52" customWidth="1"/>
    <col min="9" max="9" width="9.140625" style="52" customWidth="1"/>
    <col min="10" max="10" width="9.8515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345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7">
        <v>2</v>
      </c>
      <c r="J5" s="68" t="s">
        <v>283</v>
      </c>
      <c r="K5" s="68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7"/>
      <c r="J6" s="267"/>
      <c r="K6" s="268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-83720414</v>
      </c>
      <c r="K7" s="7">
        <v>-77716614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67390109</v>
      </c>
      <c r="K8" s="7">
        <v>40317680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5">
        <v>240240943</v>
      </c>
      <c r="K9" s="7">
        <v>163032884</v>
      </c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>
        <v>0</v>
      </c>
      <c r="K10" s="7">
        <v>8459939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>
        <v>0</v>
      </c>
      <c r="K11" s="7">
        <v>0</v>
      </c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>
        <v>108475056</v>
      </c>
      <c r="K12" s="7">
        <v>92558531</v>
      </c>
    </row>
    <row r="13" spans="1:11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131">
        <f>SUM(J7:J12)</f>
        <v>332385694</v>
      </c>
      <c r="K13" s="127">
        <f>SUM(K7:K12)</f>
        <v>226652420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0</v>
      </c>
      <c r="K14" s="7">
        <v>0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31261271</v>
      </c>
      <c r="K15" s="7">
        <v>0</v>
      </c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4641193</v>
      </c>
      <c r="K16" s="7">
        <v>3021257</v>
      </c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8565983</v>
      </c>
      <c r="K17" s="7">
        <v>15978119</v>
      </c>
    </row>
    <row r="18" spans="1:11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131">
        <f>SUM(J14:J17)</f>
        <v>44468447</v>
      </c>
      <c r="K18" s="127">
        <f>SUM(K14:K17)</f>
        <v>18999376</v>
      </c>
    </row>
    <row r="19" spans="1:11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131">
        <f>IF(J13&gt;J18,J13-J18,0)</f>
        <v>287917247</v>
      </c>
      <c r="K19" s="127">
        <f>IF(K13&gt;K18,K13-K18,0)</f>
        <v>207653044</v>
      </c>
    </row>
    <row r="20" spans="1:11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131">
        <f>IF(J18&gt;J13,J18-J13,0)</f>
        <v>0</v>
      </c>
      <c r="K20" s="127">
        <f>IF(K18&gt;K13,K18-K13,0)</f>
        <v>0</v>
      </c>
    </row>
    <row r="21" spans="1:11" ht="12.75">
      <c r="A21" s="221" t="s">
        <v>159</v>
      </c>
      <c r="B21" s="232"/>
      <c r="C21" s="232"/>
      <c r="D21" s="232"/>
      <c r="E21" s="232"/>
      <c r="F21" s="232"/>
      <c r="G21" s="232"/>
      <c r="H21" s="232"/>
      <c r="I21" s="267"/>
      <c r="J21" s="267"/>
      <c r="K21" s="268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>
        <v>0</v>
      </c>
      <c r="K22" s="7">
        <v>49622</v>
      </c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0</v>
      </c>
      <c r="K23" s="7">
        <v>0</v>
      </c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0</v>
      </c>
      <c r="K24" s="7">
        <v>0</v>
      </c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>
        <v>0</v>
      </c>
      <c r="K25" s="7">
        <v>0</v>
      </c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0</v>
      </c>
      <c r="K26" s="7">
        <v>0</v>
      </c>
    </row>
    <row r="27" spans="1:11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131">
        <f>SUM(J22:J26)</f>
        <v>0</v>
      </c>
      <c r="K27" s="127">
        <f>SUM(K22:K26)</f>
        <v>49622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44880811</v>
      </c>
      <c r="K28" s="7">
        <v>23062531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0</v>
      </c>
      <c r="K29" s="7">
        <v>0</v>
      </c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22356952</v>
      </c>
      <c r="K30" s="7">
        <v>36914470</v>
      </c>
    </row>
    <row r="31" spans="1:11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131">
        <f>SUM(J28:J30)</f>
        <v>67237763</v>
      </c>
      <c r="K31" s="127">
        <f>SUM(K28:K30)</f>
        <v>59977001</v>
      </c>
    </row>
    <row r="32" spans="1:11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131">
        <f>IF(J27&gt;J31,J27-J31,0)</f>
        <v>0</v>
      </c>
      <c r="K32" s="127">
        <f>IF(K27&gt;K31,K27-K31,0)</f>
        <v>0</v>
      </c>
    </row>
    <row r="33" spans="1:11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131">
        <f>IF(J31&gt;J27,J31-J27,0)</f>
        <v>67237763</v>
      </c>
      <c r="K33" s="127">
        <f>IF(K31&gt;K27,K31-K27,0)</f>
        <v>59927379</v>
      </c>
    </row>
    <row r="34" spans="1:11" ht="12.75">
      <c r="A34" s="221" t="s">
        <v>160</v>
      </c>
      <c r="B34" s="232"/>
      <c r="C34" s="232"/>
      <c r="D34" s="232"/>
      <c r="E34" s="232"/>
      <c r="F34" s="232"/>
      <c r="G34" s="232"/>
      <c r="H34" s="232"/>
      <c r="I34" s="267"/>
      <c r="J34" s="267"/>
      <c r="K34" s="268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>
        <v>0</v>
      </c>
      <c r="K35" s="7">
        <v>0</v>
      </c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7900000</v>
      </c>
      <c r="K36" s="7">
        <v>0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0</v>
      </c>
      <c r="K37" s="7">
        <v>2940856</v>
      </c>
    </row>
    <row r="38" spans="1:11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131">
        <f>SUM(J35:J37)</f>
        <v>7900000</v>
      </c>
      <c r="K38" s="127">
        <f>SUM(K35:K37)</f>
        <v>2940856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91375261</v>
      </c>
      <c r="K39" s="7">
        <v>87983228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0</v>
      </c>
      <c r="K40" s="7">
        <v>0</v>
      </c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>
        <v>231578</v>
      </c>
      <c r="K41" s="7">
        <v>8969</v>
      </c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0</v>
      </c>
      <c r="K42" s="7">
        <v>0</v>
      </c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5762698</v>
      </c>
      <c r="K43" s="7">
        <v>0</v>
      </c>
    </row>
    <row r="44" spans="1:11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131">
        <f>SUM(J39:J43)</f>
        <v>97369537</v>
      </c>
      <c r="K44" s="127">
        <f>SUM(K39:K43)</f>
        <v>87992197</v>
      </c>
    </row>
    <row r="45" spans="1:11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131">
        <f>IF(J38&gt;J44,J38-J44,0)</f>
        <v>0</v>
      </c>
      <c r="K45" s="127">
        <f>IF(K38&gt;K44,K38-K44,0)</f>
        <v>0</v>
      </c>
    </row>
    <row r="46" spans="1:11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131">
        <f>IF(J44&gt;J38,J44-J38,0)</f>
        <v>89469537</v>
      </c>
      <c r="K46" s="127">
        <f>IF(K44&gt;K38,K44-K38,0)</f>
        <v>85051341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IF(J19-J20+J32-J33+J45-J46&gt;0,J19-J20+J32-J33+J45-J46,0)</f>
        <v>131209947</v>
      </c>
      <c r="K47" s="53">
        <f>IF(K19-K20+K32-K33+K45-K46&gt;0,K19-K20+K32-K33+K45-K46,0)</f>
        <v>62674324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25355171</v>
      </c>
      <c r="K49" s="7">
        <v>37115617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v>131209947</v>
      </c>
      <c r="K50" s="7">
        <v>62674324</v>
      </c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v>0</v>
      </c>
      <c r="K51" s="7">
        <v>0</v>
      </c>
    </row>
    <row r="52" spans="1:11" ht="12.75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64">
        <f>J49+J50-J51</f>
        <v>156565118</v>
      </c>
      <c r="K52" s="60">
        <f>K49+K50-K51</f>
        <v>99789941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283</v>
      </c>
      <c r="K5" s="72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7"/>
      <c r="J6" s="267"/>
      <c r="K6" s="268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4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1" t="s">
        <v>159</v>
      </c>
      <c r="B22" s="232"/>
      <c r="C22" s="232"/>
      <c r="D22" s="232"/>
      <c r="E22" s="232"/>
      <c r="F22" s="232"/>
      <c r="G22" s="232"/>
      <c r="H22" s="232"/>
      <c r="I22" s="267"/>
      <c r="J22" s="267"/>
      <c r="K22" s="268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1" t="s">
        <v>160</v>
      </c>
      <c r="B35" s="232"/>
      <c r="C35" s="232"/>
      <c r="D35" s="232"/>
      <c r="E35" s="232"/>
      <c r="F35" s="232"/>
      <c r="G35" s="232"/>
      <c r="H35" s="232"/>
      <c r="I35" s="267">
        <v>0</v>
      </c>
      <c r="J35" s="267"/>
      <c r="K35" s="268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1.421875" style="75" bestFit="1" customWidth="1"/>
    <col min="12" max="16384" width="9.140625" style="75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.75">
      <c r="A2" s="42"/>
      <c r="B2" s="73"/>
      <c r="C2" s="292" t="s">
        <v>282</v>
      </c>
      <c r="D2" s="292"/>
      <c r="E2" s="76">
        <v>41275</v>
      </c>
      <c r="F2" s="43" t="s">
        <v>250</v>
      </c>
      <c r="G2" s="293" t="s">
        <v>346</v>
      </c>
      <c r="H2" s="294"/>
      <c r="I2" s="73"/>
      <c r="J2" s="73"/>
      <c r="K2" s="73"/>
      <c r="L2" s="77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79" t="s">
        <v>305</v>
      </c>
      <c r="J3" s="80" t="s">
        <v>150</v>
      </c>
      <c r="K3" s="80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2">
        <v>2</v>
      </c>
      <c r="J4" s="81" t="s">
        <v>283</v>
      </c>
      <c r="K4" s="81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4">
        <v>1</v>
      </c>
      <c r="J5" s="45">
        <v>989985500</v>
      </c>
      <c r="K5" s="45">
        <v>1852212900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4">
        <v>2</v>
      </c>
      <c r="J6" s="46">
        <v>0</v>
      </c>
      <c r="K6" s="46">
        <v>0</v>
      </c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4">
        <v>3</v>
      </c>
      <c r="J7" s="46">
        <v>-8311525</v>
      </c>
      <c r="K7" s="46">
        <v>-3390206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4">
        <v>4</v>
      </c>
      <c r="J8" s="46">
        <v>-1023043920</v>
      </c>
      <c r="K8" s="46">
        <v>-1698894915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4">
        <v>5</v>
      </c>
      <c r="J9" s="46">
        <v>-83720414</v>
      </c>
      <c r="K9" s="46">
        <v>-77716614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4">
        <v>6</v>
      </c>
      <c r="J10" s="46">
        <v>81741626</v>
      </c>
      <c r="K10" s="46">
        <v>0</v>
      </c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4">
        <v>7</v>
      </c>
      <c r="J11" s="46">
        <v>0</v>
      </c>
      <c r="K11" s="46">
        <v>0</v>
      </c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4">
        <v>8</v>
      </c>
      <c r="J12" s="46">
        <v>0</v>
      </c>
      <c r="K12" s="46">
        <v>0</v>
      </c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4">
        <v>9</v>
      </c>
      <c r="J13" s="46">
        <v>0</v>
      </c>
      <c r="K13" s="46">
        <v>0</v>
      </c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127">
        <f>SUM(J5:J13)</f>
        <v>-43348733</v>
      </c>
      <c r="K14" s="127">
        <f>SUM(K5:K13)</f>
        <v>72211165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>
        <v>0</v>
      </c>
      <c r="K15" s="46">
        <v>0</v>
      </c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>
        <v>0</v>
      </c>
      <c r="K16" s="46">
        <v>0</v>
      </c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>
        <v>1192693</v>
      </c>
      <c r="K17" s="46">
        <v>3209911</v>
      </c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>
        <v>0</v>
      </c>
      <c r="K18" s="46">
        <v>0</v>
      </c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>
        <v>0</v>
      </c>
      <c r="K19" s="46">
        <v>0</v>
      </c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>
        <v>-90675805</v>
      </c>
      <c r="K20" s="46">
        <v>-77985669</v>
      </c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132">
        <f>SUM(J15:J20)</f>
        <v>-89483112</v>
      </c>
      <c r="K21" s="132">
        <f>SUM(K15:K20)</f>
        <v>-74775758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>
        <f>J21</f>
        <v>-89483112</v>
      </c>
      <c r="K23" s="45">
        <f>K21</f>
        <v>-74775758</v>
      </c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8">
        <v>0</v>
      </c>
      <c r="K24" s="78">
        <v>0</v>
      </c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DX7500</cp:lastModifiedBy>
  <cp:lastPrinted>2013-07-29T10:47:08Z</cp:lastPrinted>
  <dcterms:created xsi:type="dcterms:W3CDTF">2008-10-17T11:51:54Z</dcterms:created>
  <dcterms:modified xsi:type="dcterms:W3CDTF">2013-07-29T13:29:56Z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