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1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<sst xmlns="http://schemas.openxmlformats.org/spreadsheetml/2006/main" count="397" uniqueCount="347">
  <si>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</si>
  <si>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</si>
  <si>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</si>
  <si>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</si>
  <si>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</si>
  <si>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</si>
  <si>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</si>
  <si>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</si>
  <si>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</si>
  <si>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</si>
  <si>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</si>
  <si>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</si>
  <si>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</si>
  <si>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</si>
  <si>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</si>
  <si>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</si>
  <si>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</si>
  <si>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</si>
  <si>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</si>
  <si>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</si>
  <si>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</si>
  <si>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</si>
  <si>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</si>
  <si>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</si>
  <si>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</si>
  <si>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</si>
  <si>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</si>
  <si>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</si>
  <si>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</si>
  <si>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</si>
  <si>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</si>
  <si>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</si>
  <si>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</si>
  <si>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</si>
  <si>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</si>
  <si>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</si>
  <si>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</si>
  <si>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</si>
  <si>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</si>
  <si>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</si>
  <si>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</si>
  <si>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</si>
  <si>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</si>
  <si>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</si>
  <si>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</si>
  <si>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</si>
  <si>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</si>
  <si>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</si>
  <si>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</si>
  <si>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</si>
  <si>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</si>
  <si>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</si>
  <si>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</si>
  <si>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</si>
  <si>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</si>
  <si>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</si>
  <si>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</si>
  <si>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</si>
  <si>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</si>
  <si>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</si>
  <si>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</si>
  <si>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</si>
  <si>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</si>
  <si>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</si>
  <si>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</si>
  <si>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</si>
  <si>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</si>
  <si>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</si>
  <si>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</si>
  <si>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</si>
  <si>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</si>
  <si>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</si>
  <si>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</si>
  <si>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</si>
  <si>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</si>
  <si>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</si>
  <si>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</si>
  <si>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</si>
  <si>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</si>
  <si>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</si>
  <si>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</si>
  <si>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</si>
  <si>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</si>
  <si>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</si>
  <si>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</si>
  <si>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</si>
  <si>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</si>
  <si>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</si>
  <si>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</si>
  <si>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</si>
  <si>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</si>
  <si>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</si>
  <si>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</si>
  <si>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</si>
  <si>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</si>
  <si>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</si>
  <si>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</si>
  <si>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</si>
  <si>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</si>
  <si>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</si>
  <si>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</si>
  <si>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</si>
  <si>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</si>
  <si>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</si>
  <si>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</si>
  <si>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</si>
  <si>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</si>
  <si>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</si>
  <si>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</si>
  <si>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</si>
  <si>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</si>
  <si>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</si>
  <si>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</si>
  <si>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</si>
  <si>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</si>
  <si>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</si>
  <si>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</si>
  <si>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</si>
  <si>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</si>
  <si>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</si>
  <si>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</si>
  <si>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</si>
  <si>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</si>
  <si>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</si>
  <si>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</si>
  <si>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</si>
  <si>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</si>
  <si>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</si>
  <si>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</si>
  <si>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</si>
  <si>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</si>
  <si>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</si>
  <si>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</si>
  <si>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</si>
  <si>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</si>
  <si>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</si>
  <si>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</si>
  <si>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</si>
  <si>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</si>
  <si>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</si>
  <si>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</si>
  <si>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</si>
  <si>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</si>
  <si>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</si>
  <si>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</si>
  <si>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</si>
  <si>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</si>
  <si>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</si>
  <si>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</si>
  <si>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</si>
  <si>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</si>
  <si>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</si>
  <si>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</si>
  <si>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</si>
  <si>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</si>
  <si>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</si>
  <si>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</si>
  <si>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</si>
  <si>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</si>
  <si>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</si>
  <si>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</si>
  <si>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</si>
  <si>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</si>
  <si>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</si>
  <si>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</si>
  <si>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</si>
  <si>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</si>
  <si>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</si>
  <si>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</si>
  <si>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</si>
  <si>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</si>
  <si>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</si>
  <si>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</si>
  <si>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</si>
  <si>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</si>
  <si>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</si>
  <si>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</si>
  <si>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</si>
  <si>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</si>
  <si>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</si>
  <si>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</si>
  <si>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</si>
  <si>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</si>
  <si>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</si>
  <si>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</si>
  <si>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</si>
  <si>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</si>
  <si>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</si>
  <si>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</si>
  <si>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</si>
  <si>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</si>
  <si>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</si>
  <si>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</si>
  <si>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</si>
  <si>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</si>
  <si>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</si>
  <si>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</si>
  <si>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</si>
  <si>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</si>
  <si>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</si>
  <si>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</si>
  <si>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</si>
  <si>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</si>
  <si>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</si>
  <si>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</si>
  <si>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</si>
  <si>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</si>
  <si>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</si>
  <si>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</si>
  <si>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</si>
  <si>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</si>
  <si>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</si>
  <si>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</si>
  <si>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</si>
  <si>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</si>
  <si>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</si>
  <si>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</si>
  <si>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</si>
  <si>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</si>
  <si>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</si>
  <si>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</si>
  <si>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</si>
  <si>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</si>
  <si>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</si>
  <si>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</si>
  <si>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</si>
  <si>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</si>
  <si>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</si>
  <si>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</si>
  <si>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</si>
  <si>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</si>
  <si>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</si>
  <si>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</si>
  <si>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</si>
  <si>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</si>
  <si>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</si>
  <si>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</si>
  <si>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</si>
  <si>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</si>
  <si>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</si>
  <si>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</si>
  <si>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</si>
  <si>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</si>
  <si>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</si>
  <si>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</si>
  <si>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</si>
  <si>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</si>
  <si>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</si>
  <si>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</si>
  <si>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</si>
  <si>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</si>
  <si>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</si>
  <si>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</si>
  <si>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</si>
  <si>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</si>
  <si>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</si>
  <si>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</si>
  <si>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</si>
  <si>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</si>
  <si>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</si>
  <si>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</si>
  <si>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</si>
  <si>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</si>
  <si>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</si>
  <si>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</si>
  <si>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</si>
  <si>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</si>
  <si>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</si>
  <si>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</si>
  <si>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</si>
  <si>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</si>
  <si>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</si>
  <si>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</si>
  <si>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</si>
  <si>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</si>
  <si>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</si>
  <si>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</si>
  <si>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</si>
  <si>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</si>
  <si>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</si>
  <si>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</si>
  <si>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</si>
  <si>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</si>
  <si>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</si>
  <si>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</si>
  <si>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</si>
  <si>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</si>
  <si>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</si>
  <si>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</si>
  <si>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</si>
  <si>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</si>
  <si>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</si>
  <si>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</si>
  <si>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</si>
  <si>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</si>
  <si>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</si>
  <si>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</si>
  <si>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</si>
  <si>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</si>
  <si>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</si>
  <si>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</si>
  <si>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</si>
  <si>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</si>
  <si>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</si>
  <si>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</si>
  <si>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</si>
  <si>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</si>
  <si>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</si>
  <si>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</si>
  <si>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</si>
  <si>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</si>
  <si>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</si>
  <si>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</si>
  <si>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</si>
  <si>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</si>
  <si>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</si>
  <si>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</si>
  <si>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</si>
  <si>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</si>
  <si>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</si>
  <si>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</si>
  <si>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</si>
  <si>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</si>
  <si>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</t>
  </si>
  <si>
    <t>31.12.2012.</t>
  </si>
  <si>
    <t>u razdoblju 1.1.2012. do 31.12.2012.</t>
  </si>
  <si>
    <t xml:space="preserve"> 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</si>
  <si>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</si>
  <si>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</si>
  <si>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</si>
  <si>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</si>
  <si>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</si>
  <si>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</si>
  <si>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</si>
  <si>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</si>
  <si>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</si>
  <si>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</si>
  <si>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VESNA MIKULEC</t>
  </si>
  <si>
    <t>01 616 00 49</t>
  </si>
  <si>
    <t>01 617 66 90</t>
  </si>
  <si>
    <t>vesna.mikulec@croatiaairlines.hr</t>
  </si>
  <si>
    <t>KUČKO KREŠIMIR</t>
  </si>
  <si>
    <t>stanje na dan  31.12.2012.</t>
  </si>
  <si>
    <t>5110</t>
  </si>
  <si>
    <t>Obveznik:  CROATIA AIRLINES D.D.</t>
  </si>
  <si>
    <t>Obveznik: CROATIA AIRLINES D.D.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</si>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</sst>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2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vertical="center" wrapTex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17" fillId="33" borderId="36" xfId="0" applyFont="1" applyFill="1" applyBorder="1" applyAlignment="1" applyProtection="1">
      <alignment horizontal="center" vertical="center" wrapText="1"/>
      <protection hidden="1"/>
    </xf>
    <xf numFmtId="0" fontId="17" fillId="33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10" sqref="C10:D1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327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328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329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330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10010</v>
      </c>
      <c r="D14" s="164"/>
      <c r="E14" s="31"/>
      <c r="F14" s="139" t="s">
        <v>331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332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333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334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9" t="s">
        <v>331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9" t="s">
        <v>335</v>
      </c>
      <c r="E24" s="158"/>
      <c r="F24" s="158"/>
      <c r="G24" s="159"/>
      <c r="H24" s="38" t="s">
        <v>270</v>
      </c>
      <c r="I24" s="48">
        <v>1088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336</v>
      </c>
      <c r="D26" s="50"/>
      <c r="E26" s="22"/>
      <c r="F26" s="51"/>
      <c r="G26" s="125" t="s">
        <v>273</v>
      </c>
      <c r="H26" s="126"/>
      <c r="I26" s="52" t="s">
        <v>343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338</v>
      </c>
      <c r="D48" s="123"/>
      <c r="E48" s="124"/>
      <c r="F48" s="32"/>
      <c r="G48" s="38" t="s">
        <v>281</v>
      </c>
      <c r="H48" s="127" t="s">
        <v>339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340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341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322</v>
      </c>
      <c r="C56" s="115"/>
      <c r="D56" s="115"/>
      <c r="E56" s="115"/>
      <c r="F56" s="115"/>
      <c r="G56" s="115"/>
      <c r="H56" s="135" t="s">
        <v>316</v>
      </c>
      <c r="I56" s="135"/>
      <c r="J56" s="22"/>
      <c r="K56" s="22"/>
      <c r="L56" s="22"/>
    </row>
    <row r="57" spans="1:12" ht="12.75">
      <c r="A57" s="69"/>
      <c r="B57" s="114" t="s">
        <v>317</v>
      </c>
      <c r="C57" s="115"/>
      <c r="D57" s="115"/>
      <c r="E57" s="115"/>
      <c r="F57" s="115"/>
      <c r="G57" s="115"/>
      <c r="H57" s="135"/>
      <c r="I57" s="135"/>
      <c r="J57" s="22"/>
      <c r="K57" s="22"/>
      <c r="L57" s="22"/>
    </row>
    <row r="58" spans="1:12" ht="12.75">
      <c r="A58" s="69"/>
      <c r="B58" s="114" t="s">
        <v>318</v>
      </c>
      <c r="C58" s="115"/>
      <c r="D58" s="115"/>
      <c r="E58" s="115"/>
      <c r="F58" s="115"/>
      <c r="G58" s="115"/>
      <c r="H58" s="135"/>
      <c r="I58" s="135"/>
      <c r="J58" s="22"/>
      <c r="K58" s="22"/>
      <c r="L58" s="22"/>
    </row>
    <row r="59" spans="1:12" ht="12.75">
      <c r="A59" s="69"/>
      <c r="B59" s="114" t="s">
        <v>319</v>
      </c>
      <c r="C59" s="116"/>
      <c r="D59" s="116"/>
      <c r="E59" s="116"/>
      <c r="F59" s="116"/>
      <c r="G59" s="116"/>
      <c r="H59" s="135"/>
      <c r="I59" s="135"/>
      <c r="J59" s="22"/>
      <c r="K59" s="22"/>
      <c r="L59" s="22"/>
    </row>
    <row r="60" spans="1:12" ht="12.75">
      <c r="A60" s="69"/>
      <c r="B60" s="114" t="s">
        <v>320</v>
      </c>
      <c r="C60" s="116"/>
      <c r="D60" s="116"/>
      <c r="E60" s="116"/>
      <c r="F60" s="116"/>
      <c r="G60" s="116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6">
      <selection activeCell="N13" sqref="N13"/>
    </sheetView>
  </sheetViews>
  <sheetFormatPr defaultColWidth="9.140625" defaultRowHeight="12.75"/>
  <cols>
    <col min="8" max="8" width="3.421875" style="0" customWidth="1"/>
    <col min="10" max="10" width="12.421875" style="0" customWidth="1"/>
    <col min="11" max="11" width="11.710937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345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27.75" customHeight="1" thickBot="1">
      <c r="A5" s="187" t="s">
        <v>61</v>
      </c>
      <c r="B5" s="188"/>
      <c r="C5" s="188"/>
      <c r="D5" s="188"/>
      <c r="E5" s="188"/>
      <c r="F5" s="188"/>
      <c r="G5" s="188"/>
      <c r="H5" s="189"/>
      <c r="I5" s="78" t="s">
        <v>346</v>
      </c>
      <c r="J5" s="281" t="s">
        <v>115</v>
      </c>
      <c r="K5" s="282" t="s">
        <v>116</v>
      </c>
    </row>
    <row r="6" spans="1:11" ht="10.5" customHeight="1">
      <c r="A6" s="190">
        <v>1</v>
      </c>
      <c r="B6" s="190"/>
      <c r="C6" s="190"/>
      <c r="D6" s="190"/>
      <c r="E6" s="190"/>
      <c r="F6" s="190"/>
      <c r="G6" s="190"/>
      <c r="H6" s="190"/>
      <c r="I6" s="80">
        <v>2</v>
      </c>
      <c r="J6" s="79">
        <v>3</v>
      </c>
      <c r="K6" s="79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1243132717</v>
      </c>
      <c r="K9" s="12">
        <f>K10+K17+K27+K36+K40</f>
        <v>787158744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19481788</v>
      </c>
      <c r="K10" s="12">
        <f>SUM(K11:K16)</f>
        <v>15770216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>
        <v>0</v>
      </c>
      <c r="K11" s="13">
        <v>0</v>
      </c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19476296</v>
      </c>
      <c r="K12" s="13">
        <v>15339453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0</v>
      </c>
      <c r="K13" s="13">
        <v>0</v>
      </c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>
        <v>0</v>
      </c>
      <c r="K14" s="13">
        <v>0</v>
      </c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5492</v>
      </c>
      <c r="K15" s="13">
        <v>430763</v>
      </c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0</v>
      </c>
      <c r="K16" s="13">
        <v>0</v>
      </c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1171101475</v>
      </c>
      <c r="K17" s="12">
        <f>SUM(K18:K26)</f>
        <v>730167010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24528160</v>
      </c>
      <c r="K18" s="13">
        <v>24528160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31718999</v>
      </c>
      <c r="K19" s="13">
        <v>28684659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99903924</v>
      </c>
      <c r="K20" s="13">
        <v>100376012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958294485</v>
      </c>
      <c r="K21" s="13">
        <v>511586024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0</v>
      </c>
      <c r="K22" s="13">
        <v>0</v>
      </c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44019705</v>
      </c>
      <c r="K23" s="13">
        <v>43315186</v>
      </c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11144121</v>
      </c>
      <c r="K24" s="13">
        <v>20335693</v>
      </c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1492081</v>
      </c>
      <c r="K25" s="13">
        <v>1341276</v>
      </c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0</v>
      </c>
      <c r="K26" s="13">
        <v>0</v>
      </c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52049087</v>
      </c>
      <c r="K27" s="12">
        <f>SUM(K28:K35)</f>
        <v>40721151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5110400</v>
      </c>
      <c r="K28" s="13">
        <v>5110400</v>
      </c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0</v>
      </c>
      <c r="K29" s="13">
        <v>0</v>
      </c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0</v>
      </c>
      <c r="K30" s="13">
        <v>0</v>
      </c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>
        <v>0</v>
      </c>
      <c r="K31" s="13">
        <v>0</v>
      </c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1702800</v>
      </c>
      <c r="K32" s="13">
        <v>1702800</v>
      </c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45235887</v>
      </c>
      <c r="K33" s="13">
        <v>33907951</v>
      </c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0</v>
      </c>
      <c r="K34" s="13">
        <v>0</v>
      </c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0</v>
      </c>
      <c r="K35" s="13">
        <v>0</v>
      </c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500367</v>
      </c>
      <c r="K36" s="12">
        <f>SUM(K37:K39)</f>
        <v>500367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0</v>
      </c>
      <c r="K37" s="13">
        <v>0</v>
      </c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0</v>
      </c>
      <c r="K38" s="13">
        <v>0</v>
      </c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500367</v>
      </c>
      <c r="K39" s="13">
        <v>500367</v>
      </c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0</v>
      </c>
      <c r="K40" s="13">
        <v>0</v>
      </c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239727371</v>
      </c>
      <c r="K41" s="12">
        <f>K42+K50+K57+K65</f>
        <v>291870061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43831821</v>
      </c>
      <c r="K42" s="12">
        <f>SUM(K43:K49)</f>
        <v>49071003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43831821</v>
      </c>
      <c r="K43" s="13">
        <v>49071003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0</v>
      </c>
      <c r="K44" s="13">
        <v>0</v>
      </c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0</v>
      </c>
      <c r="K45" s="13">
        <v>0</v>
      </c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0</v>
      </c>
      <c r="K46" s="13">
        <v>0</v>
      </c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0</v>
      </c>
      <c r="K47" s="13">
        <v>0</v>
      </c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0</v>
      </c>
      <c r="K48" s="13">
        <v>0</v>
      </c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>
        <v>0</v>
      </c>
      <c r="K49" s="13">
        <v>0</v>
      </c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170122902</v>
      </c>
      <c r="K50" s="12">
        <f>SUM(K51:K56)</f>
        <v>205329288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389253</v>
      </c>
      <c r="K51" s="13">
        <v>633979</v>
      </c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86248308</v>
      </c>
      <c r="K52" s="13">
        <v>87840547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0</v>
      </c>
      <c r="K53" s="13">
        <v>0</v>
      </c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284258</v>
      </c>
      <c r="K54" s="13">
        <v>353734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75064989</v>
      </c>
      <c r="K55" s="13">
        <v>105920779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8136094</v>
      </c>
      <c r="K56" s="13">
        <v>10580249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3630181</v>
      </c>
      <c r="K57" s="12">
        <f>SUM(K58:K64)</f>
        <v>3374214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>
        <v>0</v>
      </c>
      <c r="K58" s="13">
        <v>0</v>
      </c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0</v>
      </c>
      <c r="K59" s="13">
        <v>0</v>
      </c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>
        <v>0</v>
      </c>
      <c r="K60" s="13">
        <v>0</v>
      </c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>
        <v>0</v>
      </c>
      <c r="K61" s="13">
        <v>0</v>
      </c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188</v>
      </c>
      <c r="K62" s="13">
        <v>189</v>
      </c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3626219</v>
      </c>
      <c r="K63" s="13">
        <v>3370455</v>
      </c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3774</v>
      </c>
      <c r="K64" s="13">
        <v>3570</v>
      </c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22142467</v>
      </c>
      <c r="K65" s="13">
        <v>34095556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33543909</v>
      </c>
      <c r="K66" s="13">
        <v>47167169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1516403997</v>
      </c>
      <c r="K67" s="12">
        <f>K8+K9+K41+K66</f>
        <v>1126195974</v>
      </c>
    </row>
    <row r="68" spans="1:11" ht="13.5" thickBot="1">
      <c r="A68" s="203" t="s">
        <v>93</v>
      </c>
      <c r="B68" s="204"/>
      <c r="C68" s="204"/>
      <c r="D68" s="204"/>
      <c r="E68" s="204"/>
      <c r="F68" s="204"/>
      <c r="G68" s="204"/>
      <c r="H68" s="205"/>
      <c r="I68" s="117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8"/>
      <c r="J69" s="207"/>
      <c r="K69" s="209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-145423624</v>
      </c>
      <c r="K70" s="20">
        <f>K71+K72+K73+K79+K80+K83+K86</f>
        <v>143404589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989975500</v>
      </c>
      <c r="K71" s="13">
        <v>1852202900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0</v>
      </c>
      <c r="K72" s="13">
        <v>0</v>
      </c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-11403470</v>
      </c>
      <c r="K73" s="12">
        <f>K74+K75-K76+K77+K78</f>
        <v>-8519749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931483</v>
      </c>
      <c r="K74" s="13">
        <v>931483</v>
      </c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0</v>
      </c>
      <c r="K75" s="13">
        <v>0</v>
      </c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32600</v>
      </c>
      <c r="K76" s="13">
        <v>32600</v>
      </c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>
        <v>0</v>
      </c>
      <c r="K77" s="13">
        <v>0</v>
      </c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-12302353</v>
      </c>
      <c r="K78" s="13">
        <v>-9418632</v>
      </c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88115871</v>
      </c>
      <c r="K79" s="13">
        <v>0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-1098037497</v>
      </c>
      <c r="K80" s="12">
        <f>K81-K82</f>
        <v>-1212111215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>
        <v>0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1098037497</v>
      </c>
      <c r="K82" s="13">
        <v>1212111215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-114074028</v>
      </c>
      <c r="K83" s="12">
        <f>K84-K85</f>
        <v>-488167347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0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114074028</v>
      </c>
      <c r="K85" s="13">
        <v>488167347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0</v>
      </c>
      <c r="K86" s="13">
        <v>0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1834290</v>
      </c>
      <c r="K87" s="12">
        <f>SUM(K88:K90)</f>
        <v>54847343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0</v>
      </c>
      <c r="K88" s="13">
        <f>40858031-3630059</f>
        <v>37227972</v>
      </c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>
        <v>0</v>
      </c>
      <c r="K89" s="13">
        <v>0</v>
      </c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1834290</v>
      </c>
      <c r="K90" s="13">
        <f>13989312+3630059</f>
        <v>17619371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1043043210</v>
      </c>
      <c r="K91" s="12">
        <f>SUM(K92:K100)</f>
        <v>238345219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>
        <v>0</v>
      </c>
      <c r="K92" s="13">
        <v>0</v>
      </c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43378</v>
      </c>
      <c r="K93" s="13">
        <v>83148</v>
      </c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407755986</v>
      </c>
      <c r="K94" s="13">
        <v>238262071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>
        <v>0</v>
      </c>
      <c r="K95" s="13">
        <v>0</v>
      </c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0</v>
      </c>
      <c r="K96" s="13">
        <v>0</v>
      </c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>
        <v>0</v>
      </c>
      <c r="K97" s="13">
        <v>0</v>
      </c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>
        <v>0</v>
      </c>
      <c r="K98" s="13">
        <v>0</v>
      </c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635243846</v>
      </c>
      <c r="K99" s="13">
        <v>0</v>
      </c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0</v>
      </c>
      <c r="K100" s="13">
        <v>0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610812035</v>
      </c>
      <c r="K101" s="12">
        <f>SUM(K102:K113)</f>
        <v>667115087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1915093</v>
      </c>
      <c r="K102" s="13">
        <v>2126475</v>
      </c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9509979</v>
      </c>
      <c r="K103" s="13">
        <v>7096315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208516893</v>
      </c>
      <c r="K104" s="13">
        <v>219172487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3863108</v>
      </c>
      <c r="K105" s="13">
        <v>1851658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229999682</v>
      </c>
      <c r="K106" s="13">
        <v>281194895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0</v>
      </c>
      <c r="K107" s="13">
        <v>0</v>
      </c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>
        <v>0</v>
      </c>
      <c r="K108" s="13">
        <v>0</v>
      </c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10257090</v>
      </c>
      <c r="K109" s="13">
        <v>10276223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9733669</v>
      </c>
      <c r="K110" s="13">
        <v>9861467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227109</v>
      </c>
      <c r="K111" s="13">
        <v>227109</v>
      </c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>
        <v>0</v>
      </c>
      <c r="K112" s="13">
        <v>0</v>
      </c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136789412</v>
      </c>
      <c r="K113" s="13">
        <v>135308458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6138086</v>
      </c>
      <c r="K114" s="13">
        <v>22483736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1516403997</v>
      </c>
      <c r="K115" s="12">
        <f>K70+K87+K91+K101+K114</f>
        <v>1126195974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6" t="s">
        <v>288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8"/>
      <c r="J118" s="218"/>
      <c r="K118" s="219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="110" zoomScaleSheetLayoutView="110" zoomScalePageLayoutView="0" workbookViewId="0" topLeftCell="A37">
      <selection activeCell="A55" sqref="A55:K67"/>
    </sheetView>
  </sheetViews>
  <sheetFormatPr defaultColWidth="9.140625" defaultRowHeight="12.75"/>
  <cols>
    <col min="8" max="8" width="2.7109375" style="0" customWidth="1"/>
    <col min="10" max="11" width="11.140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325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23" t="s">
        <v>344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289</v>
      </c>
      <c r="J5" s="78" t="s">
        <v>156</v>
      </c>
      <c r="K5" s="78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0">
        <v>2</v>
      </c>
      <c r="J6" s="79">
        <v>3</v>
      </c>
      <c r="K6" s="79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1588242209</v>
      </c>
      <c r="K7" s="20">
        <f>SUM(K8:K9)</f>
        <v>1683048160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1416107742</v>
      </c>
      <c r="K8" s="13">
        <v>1527655536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172134467</v>
      </c>
      <c r="K9" s="13">
        <v>155392624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1632888097</v>
      </c>
      <c r="K10" s="12">
        <f>K11+K12+K16+K20+K21+K22+K25+K26</f>
        <v>2081696275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1154045920</v>
      </c>
      <c r="K12" s="12">
        <f>SUM(K13:K15)</f>
        <v>1241604376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398876696</v>
      </c>
      <c r="K13" s="13">
        <v>442104190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7942174</v>
      </c>
      <c r="K14" s="13">
        <v>7100721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747227050</v>
      </c>
      <c r="K15" s="13">
        <v>792399465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240280664</v>
      </c>
      <c r="K16" s="12">
        <f>SUM(K17:K19)</f>
        <v>249933190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123945143</v>
      </c>
      <c r="K17" s="13">
        <v>127652181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71436216</v>
      </c>
      <c r="K18" s="13">
        <v>77992297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44899305</v>
      </c>
      <c r="K19" s="13">
        <v>44288712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140074190</v>
      </c>
      <c r="K20" s="13">
        <v>130215488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80890955</v>
      </c>
      <c r="K21" s="13">
        <v>89776034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2932130</v>
      </c>
      <c r="K22" s="12">
        <f>SUM(K23:K24)</f>
        <v>301528336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>
        <v>298934124</v>
      </c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2932130</v>
      </c>
      <c r="K24" s="13">
        <v>2594212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924061</v>
      </c>
      <c r="K25" s="13">
        <v>53969080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13740177</v>
      </c>
      <c r="K26" s="13">
        <v>14669771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163701933</v>
      </c>
      <c r="K27" s="12">
        <f>SUM(K28:K32)</f>
        <v>92421761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202207</v>
      </c>
      <c r="K28" s="13">
        <v>563966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163499726</v>
      </c>
      <c r="K29" s="13">
        <v>91857795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233130073</v>
      </c>
      <c r="K33" s="12">
        <f>SUM(K34:K37)</f>
        <v>181940993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233130073</v>
      </c>
      <c r="K35" s="13">
        <v>181940993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1751944142</v>
      </c>
      <c r="K42" s="12">
        <f>K7+K27+K38+K40</f>
        <v>1775469921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1866018170</v>
      </c>
      <c r="K43" s="12">
        <f>K10+K33+K39+K41</f>
        <v>2263637268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-114074028</v>
      </c>
      <c r="K44" s="12">
        <f>K42-K43</f>
        <v>-488167347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114074028</v>
      </c>
      <c r="K46" s="12">
        <f>IF(K43&gt;K42,K43-K42,0)</f>
        <v>488167347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-114074028</v>
      </c>
      <c r="K48" s="12">
        <f>K44-K47</f>
        <v>-488167347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3.5" thickBot="1">
      <c r="A50" s="227" t="s">
        <v>228</v>
      </c>
      <c r="B50" s="228"/>
      <c r="C50" s="228"/>
      <c r="D50" s="228"/>
      <c r="E50" s="228"/>
      <c r="F50" s="228"/>
      <c r="G50" s="228"/>
      <c r="H50" s="229"/>
      <c r="I50" s="117">
        <v>154</v>
      </c>
      <c r="J50" s="18">
        <f>IF(J48&lt;0,-J48,0)</f>
        <v>114074028</v>
      </c>
      <c r="K50" s="18">
        <f>IF(K48&lt;0,-K48,0)</f>
        <v>488167347</v>
      </c>
    </row>
    <row r="51" spans="1:11" ht="12.75">
      <c r="A51" s="191" t="s">
        <v>120</v>
      </c>
      <c r="B51" s="230"/>
      <c r="C51" s="230"/>
      <c r="D51" s="230"/>
      <c r="E51" s="230"/>
      <c r="F51" s="230"/>
      <c r="G51" s="230"/>
      <c r="H51" s="230"/>
      <c r="I51" s="231"/>
      <c r="J51" s="232"/>
      <c r="K51" s="233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8"/>
      <c r="J52" s="218"/>
      <c r="K52" s="219"/>
    </row>
    <row r="53" spans="1:11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206" t="s">
        <v>197</v>
      </c>
      <c r="B55" s="215"/>
      <c r="C55" s="215"/>
      <c r="D55" s="215"/>
      <c r="E55" s="215"/>
      <c r="F55" s="215"/>
      <c r="G55" s="215"/>
      <c r="H55" s="215"/>
      <c r="I55" s="232"/>
      <c r="J55" s="232"/>
      <c r="K55" s="233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-114074028</v>
      </c>
      <c r="K56" s="11">
        <v>-488167347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-9991626</v>
      </c>
      <c r="K57" s="12">
        <f>SUM(K58:K64)</f>
        <v>2883721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-9991626</v>
      </c>
      <c r="K61" s="13">
        <v>2883721</v>
      </c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-9991626</v>
      </c>
      <c r="K66" s="12">
        <f>K57-K65</f>
        <v>2883721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-124065654</v>
      </c>
      <c r="K67" s="18">
        <f>K56+K66</f>
        <v>-485283626</v>
      </c>
    </row>
    <row r="68" spans="1:11" ht="12.75">
      <c r="A68" s="206" t="s">
        <v>196</v>
      </c>
      <c r="B68" s="215"/>
      <c r="C68" s="215"/>
      <c r="D68" s="215"/>
      <c r="E68" s="215"/>
      <c r="F68" s="215"/>
      <c r="G68" s="215"/>
      <c r="H68" s="215"/>
      <c r="I68" s="232"/>
      <c r="J68" s="232"/>
      <c r="K68" s="233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8"/>
      <c r="J69" s="218"/>
      <c r="K69" s="219"/>
    </row>
    <row r="70" spans="1:11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/>
      <c r="K70" s="13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  <row r="73" ht="12.75">
      <c r="K73" t="s">
        <v>326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A10" sqref="A10:H10"/>
    </sheetView>
  </sheetViews>
  <sheetFormatPr defaultColWidth="9.140625" defaultRowHeight="12.75"/>
  <cols>
    <col min="8" max="8" width="4.140625" style="0" customWidth="1"/>
    <col min="10" max="10" width="11.140625" style="0" bestFit="1" customWidth="1"/>
    <col min="11" max="11" width="10.421875" style="0" bestFit="1" customWidth="1"/>
  </cols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6"/>
    </row>
    <row r="2" spans="1:11" ht="12.75">
      <c r="A2" s="244" t="s">
        <v>325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6" t="s">
        <v>345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9.25" customHeight="1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346</v>
      </c>
      <c r="J5" s="86" t="s">
        <v>156</v>
      </c>
      <c r="K5" s="86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293</v>
      </c>
      <c r="K6" s="89" t="s">
        <v>294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-114074028</v>
      </c>
      <c r="K8" s="13">
        <v>-488167347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140074190</v>
      </c>
      <c r="K9" s="13">
        <v>130215488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0</v>
      </c>
      <c r="K10" s="13">
        <v>48061123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0</v>
      </c>
      <c r="K11" s="13">
        <v>0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0</v>
      </c>
      <c r="K12" s="13">
        <v>0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392153509</v>
      </c>
      <c r="K13" s="13">
        <v>451993697</v>
      </c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418153671</v>
      </c>
      <c r="K14" s="12">
        <f>SUM(K8:K13)</f>
        <v>142102961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1835173</v>
      </c>
      <c r="K15" s="13">
        <v>0</v>
      </c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45020577</v>
      </c>
      <c r="K16" s="13">
        <v>35206386</v>
      </c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5709903</v>
      </c>
      <c r="K17" s="13">
        <v>5239181</v>
      </c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7242461</v>
      </c>
      <c r="K18" s="13">
        <v>651570347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59808114</v>
      </c>
      <c r="K19" s="12">
        <f>SUM(K15:K18)</f>
        <v>692015914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358345557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549912953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691518</v>
      </c>
      <c r="K23" s="13">
        <v>242590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0</v>
      </c>
      <c r="K24" s="13">
        <v>0</v>
      </c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0</v>
      </c>
      <c r="K25" s="13">
        <v>0</v>
      </c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0</v>
      </c>
      <c r="K26" s="13">
        <v>0</v>
      </c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0</v>
      </c>
      <c r="K27" s="13">
        <v>11583903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691518</v>
      </c>
      <c r="K28" s="12">
        <f>SUM(K23:K27)</f>
        <v>11826493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44944769</v>
      </c>
      <c r="K29" s="13">
        <v>66851940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0</v>
      </c>
      <c r="K30" s="13">
        <v>0</v>
      </c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16441114</v>
      </c>
      <c r="K31" s="13">
        <v>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61385883</v>
      </c>
      <c r="K32" s="12">
        <f>SUM(K29:K31)</f>
        <v>66851940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60694365</v>
      </c>
      <c r="K34" s="12">
        <f>IF(K32&gt;K28,K32-K28,0)</f>
        <v>55025447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>
        <v>0</v>
      </c>
      <c r="K36" s="13">
        <v>0</v>
      </c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8203721</v>
      </c>
      <c r="K37" s="13">
        <v>23006325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0</v>
      </c>
      <c r="K38" s="13">
        <v>776995561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8203721</v>
      </c>
      <c r="K39" s="12">
        <f>SUM(K36:K38)</f>
        <v>800001886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162620221</v>
      </c>
      <c r="K40" s="13">
        <v>182217772</v>
      </c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0</v>
      </c>
      <c r="K41" s="13">
        <v>0</v>
      </c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508510</v>
      </c>
      <c r="K42" s="13">
        <v>892625</v>
      </c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0</v>
      </c>
      <c r="K43" s="13">
        <v>0</v>
      </c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171945838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335074569</v>
      </c>
      <c r="K45" s="12">
        <f>SUM(K40:K44)</f>
        <v>183110397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616891489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326870848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11953089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29219656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51362124</v>
      </c>
      <c r="K50" s="13">
        <v>22142467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0</v>
      </c>
      <c r="K51" s="13">
        <v>11953089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29219657</v>
      </c>
      <c r="K52" s="13">
        <v>0</v>
      </c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22142467</v>
      </c>
      <c r="K53" s="18">
        <f>K50+K51-K52</f>
        <v>34095556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289</v>
      </c>
      <c r="J5" s="87" t="s">
        <v>156</v>
      </c>
      <c r="K5" s="87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293</v>
      </c>
      <c r="K6" s="89" t="s">
        <v>294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24" sqref="J24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5.421875" style="97" customWidth="1"/>
    <col min="9" max="9" width="9.140625" style="97" customWidth="1"/>
    <col min="10" max="11" width="11.7109375" style="97" bestFit="1" customWidth="1"/>
    <col min="12" max="16384" width="9.140625" style="97" customWidth="1"/>
  </cols>
  <sheetData>
    <row r="1" spans="1:12" ht="12.75">
      <c r="A1" s="261" t="s">
        <v>291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6"/>
    </row>
    <row r="2" spans="1:12" ht="15.75">
      <c r="A2" s="94"/>
      <c r="B2" s="95"/>
      <c r="C2" s="273" t="s">
        <v>292</v>
      </c>
      <c r="D2" s="273"/>
      <c r="E2" s="99">
        <v>40909</v>
      </c>
      <c r="F2" s="98" t="s">
        <v>258</v>
      </c>
      <c r="G2" s="274">
        <v>41274</v>
      </c>
      <c r="H2" s="275"/>
      <c r="I2" s="95"/>
      <c r="J2" s="95"/>
      <c r="K2" s="95"/>
      <c r="L2" s="100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1" t="s">
        <v>315</v>
      </c>
      <c r="J3" s="102" t="s">
        <v>156</v>
      </c>
      <c r="K3" s="102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4">
        <v>2</v>
      </c>
      <c r="J4" s="103" t="s">
        <v>293</v>
      </c>
      <c r="K4" s="103" t="s">
        <v>294</v>
      </c>
    </row>
    <row r="5" spans="1:11" ht="12.75">
      <c r="A5" s="263" t="s">
        <v>295</v>
      </c>
      <c r="B5" s="264"/>
      <c r="C5" s="264"/>
      <c r="D5" s="264"/>
      <c r="E5" s="264"/>
      <c r="F5" s="264"/>
      <c r="G5" s="264"/>
      <c r="H5" s="264"/>
      <c r="I5" s="105">
        <v>1</v>
      </c>
      <c r="J5" s="106">
        <v>989975500</v>
      </c>
      <c r="K5" s="106">
        <v>1852202900</v>
      </c>
    </row>
    <row r="6" spans="1:11" ht="12.75">
      <c r="A6" s="263" t="s">
        <v>296</v>
      </c>
      <c r="B6" s="264"/>
      <c r="C6" s="264"/>
      <c r="D6" s="264"/>
      <c r="E6" s="264"/>
      <c r="F6" s="264"/>
      <c r="G6" s="264"/>
      <c r="H6" s="264"/>
      <c r="I6" s="105">
        <v>2</v>
      </c>
      <c r="J6" s="107"/>
      <c r="K6" s="107">
        <v>0</v>
      </c>
    </row>
    <row r="7" spans="1:11" ht="12.75">
      <c r="A7" s="263" t="s">
        <v>297</v>
      </c>
      <c r="B7" s="264"/>
      <c r="C7" s="264"/>
      <c r="D7" s="264"/>
      <c r="E7" s="264"/>
      <c r="F7" s="264"/>
      <c r="G7" s="264"/>
      <c r="H7" s="264"/>
      <c r="I7" s="105">
        <v>3</v>
      </c>
      <c r="J7" s="107">
        <v>-11403470</v>
      </c>
      <c r="K7" s="107">
        <v>-8519749</v>
      </c>
    </row>
    <row r="8" spans="1:11" ht="12.75">
      <c r="A8" s="263" t="s">
        <v>298</v>
      </c>
      <c r="B8" s="264"/>
      <c r="C8" s="264"/>
      <c r="D8" s="264"/>
      <c r="E8" s="264"/>
      <c r="F8" s="264"/>
      <c r="G8" s="264"/>
      <c r="H8" s="264"/>
      <c r="I8" s="105">
        <v>4</v>
      </c>
      <c r="J8" s="107">
        <v>-1098037497</v>
      </c>
      <c r="K8" s="107">
        <v>-1212111215</v>
      </c>
    </row>
    <row r="9" spans="1:11" ht="12.75">
      <c r="A9" s="263" t="s">
        <v>299</v>
      </c>
      <c r="B9" s="264"/>
      <c r="C9" s="264"/>
      <c r="D9" s="264"/>
      <c r="E9" s="264"/>
      <c r="F9" s="264"/>
      <c r="G9" s="264"/>
      <c r="H9" s="264"/>
      <c r="I9" s="105">
        <v>5</v>
      </c>
      <c r="J9" s="107">
        <v>-114074028</v>
      </c>
      <c r="K9" s="107">
        <v>-488167347</v>
      </c>
    </row>
    <row r="10" spans="1:11" ht="12.75">
      <c r="A10" s="263" t="s">
        <v>300</v>
      </c>
      <c r="B10" s="264"/>
      <c r="C10" s="264"/>
      <c r="D10" s="264"/>
      <c r="E10" s="264"/>
      <c r="F10" s="264"/>
      <c r="G10" s="264"/>
      <c r="H10" s="264"/>
      <c r="I10" s="105">
        <v>6</v>
      </c>
      <c r="J10" s="107">
        <v>88115871</v>
      </c>
      <c r="K10" s="107">
        <v>0</v>
      </c>
    </row>
    <row r="11" spans="1:11" ht="12.75">
      <c r="A11" s="263" t="s">
        <v>301</v>
      </c>
      <c r="B11" s="264"/>
      <c r="C11" s="264"/>
      <c r="D11" s="264"/>
      <c r="E11" s="264"/>
      <c r="F11" s="264"/>
      <c r="G11" s="264"/>
      <c r="H11" s="264"/>
      <c r="I11" s="105">
        <v>7</v>
      </c>
      <c r="J11" s="107"/>
      <c r="K11" s="107">
        <v>0</v>
      </c>
    </row>
    <row r="12" spans="1:11" ht="12.75">
      <c r="A12" s="263" t="s">
        <v>302</v>
      </c>
      <c r="B12" s="264"/>
      <c r="C12" s="264"/>
      <c r="D12" s="264"/>
      <c r="E12" s="264"/>
      <c r="F12" s="264"/>
      <c r="G12" s="264"/>
      <c r="H12" s="264"/>
      <c r="I12" s="105">
        <v>8</v>
      </c>
      <c r="J12" s="107"/>
      <c r="K12" s="107">
        <v>0</v>
      </c>
    </row>
    <row r="13" spans="1:11" ht="12.75">
      <c r="A13" s="263" t="s">
        <v>303</v>
      </c>
      <c r="B13" s="264"/>
      <c r="C13" s="264"/>
      <c r="D13" s="264"/>
      <c r="E13" s="264"/>
      <c r="F13" s="264"/>
      <c r="G13" s="264"/>
      <c r="H13" s="264"/>
      <c r="I13" s="105">
        <v>9</v>
      </c>
      <c r="J13" s="107"/>
      <c r="K13" s="107">
        <v>0</v>
      </c>
    </row>
    <row r="14" spans="1:11" ht="12.75">
      <c r="A14" s="265" t="s">
        <v>304</v>
      </c>
      <c r="B14" s="266"/>
      <c r="C14" s="266"/>
      <c r="D14" s="266"/>
      <c r="E14" s="266"/>
      <c r="F14" s="266"/>
      <c r="G14" s="266"/>
      <c r="H14" s="266"/>
      <c r="I14" s="105">
        <v>10</v>
      </c>
      <c r="J14" s="108">
        <f>SUM(J5:J13)</f>
        <v>-145423624</v>
      </c>
      <c r="K14" s="108">
        <f>SUM(K5:K13)</f>
        <v>143404589</v>
      </c>
    </row>
    <row r="15" spans="1:11" ht="12.75">
      <c r="A15" s="263" t="s">
        <v>305</v>
      </c>
      <c r="B15" s="264"/>
      <c r="C15" s="264"/>
      <c r="D15" s="264"/>
      <c r="E15" s="264"/>
      <c r="F15" s="264"/>
      <c r="G15" s="264"/>
      <c r="H15" s="264"/>
      <c r="I15" s="105">
        <v>11</v>
      </c>
      <c r="J15" s="107"/>
      <c r="K15" s="107">
        <v>0</v>
      </c>
    </row>
    <row r="16" spans="1:11" ht="12.75">
      <c r="A16" s="263" t="s">
        <v>306</v>
      </c>
      <c r="B16" s="264"/>
      <c r="C16" s="264"/>
      <c r="D16" s="264"/>
      <c r="E16" s="264"/>
      <c r="F16" s="264"/>
      <c r="G16" s="264"/>
      <c r="H16" s="264"/>
      <c r="I16" s="105">
        <v>12</v>
      </c>
      <c r="J16" s="107"/>
      <c r="K16" s="107">
        <v>0</v>
      </c>
    </row>
    <row r="17" spans="1:11" ht="12.75">
      <c r="A17" s="263" t="s">
        <v>307</v>
      </c>
      <c r="B17" s="264"/>
      <c r="C17" s="264"/>
      <c r="D17" s="264"/>
      <c r="E17" s="264"/>
      <c r="F17" s="264"/>
      <c r="G17" s="264"/>
      <c r="H17" s="264"/>
      <c r="I17" s="105">
        <v>13</v>
      </c>
      <c r="J17" s="107">
        <v>-9991626</v>
      </c>
      <c r="K17" s="107">
        <v>2883721</v>
      </c>
    </row>
    <row r="18" spans="1:11" ht="12.75">
      <c r="A18" s="263" t="s">
        <v>308</v>
      </c>
      <c r="B18" s="264"/>
      <c r="C18" s="264"/>
      <c r="D18" s="264"/>
      <c r="E18" s="264"/>
      <c r="F18" s="264"/>
      <c r="G18" s="264"/>
      <c r="H18" s="264"/>
      <c r="I18" s="105">
        <v>14</v>
      </c>
      <c r="J18" s="107"/>
      <c r="K18" s="107">
        <v>0</v>
      </c>
    </row>
    <row r="19" spans="1:11" ht="12.75">
      <c r="A19" s="263" t="s">
        <v>309</v>
      </c>
      <c r="B19" s="264"/>
      <c r="C19" s="264"/>
      <c r="D19" s="264"/>
      <c r="E19" s="264"/>
      <c r="F19" s="264"/>
      <c r="G19" s="264"/>
      <c r="H19" s="264"/>
      <c r="I19" s="105">
        <v>15</v>
      </c>
      <c r="J19" s="107"/>
      <c r="K19" s="107">
        <v>0</v>
      </c>
    </row>
    <row r="20" spans="1:11" ht="12.75">
      <c r="A20" s="263" t="s">
        <v>310</v>
      </c>
      <c r="B20" s="264"/>
      <c r="C20" s="264"/>
      <c r="D20" s="264"/>
      <c r="E20" s="264"/>
      <c r="F20" s="264"/>
      <c r="G20" s="264"/>
      <c r="H20" s="264"/>
      <c r="I20" s="105">
        <v>16</v>
      </c>
      <c r="J20" s="107">
        <v>-276028240</v>
      </c>
      <c r="K20" s="107">
        <v>285944493</v>
      </c>
    </row>
    <row r="21" spans="1:11" ht="12.75">
      <c r="A21" s="265" t="s">
        <v>311</v>
      </c>
      <c r="B21" s="266"/>
      <c r="C21" s="266"/>
      <c r="D21" s="266"/>
      <c r="E21" s="266"/>
      <c r="F21" s="266"/>
      <c r="G21" s="266"/>
      <c r="H21" s="266"/>
      <c r="I21" s="105">
        <v>17</v>
      </c>
      <c r="J21" s="109">
        <f>SUM(J15:J20)</f>
        <v>-286019866</v>
      </c>
      <c r="K21" s="109">
        <f>SUM(K15:K20)</f>
        <v>288828214</v>
      </c>
    </row>
    <row r="22" spans="1:11" ht="24" customHeight="1">
      <c r="A22" s="267"/>
      <c r="B22" s="268"/>
      <c r="C22" s="268"/>
      <c r="D22" s="268"/>
      <c r="E22" s="268"/>
      <c r="F22" s="268"/>
      <c r="G22" s="268"/>
      <c r="H22" s="268"/>
      <c r="I22" s="268"/>
      <c r="J22" s="268"/>
      <c r="K22" s="283"/>
    </row>
    <row r="23" spans="1:11" ht="12.75" customHeight="1">
      <c r="A23" s="269" t="s">
        <v>312</v>
      </c>
      <c r="B23" s="270"/>
      <c r="C23" s="270"/>
      <c r="D23" s="270"/>
      <c r="E23" s="270"/>
      <c r="F23" s="270"/>
      <c r="G23" s="270"/>
      <c r="H23" s="285"/>
      <c r="I23" s="110">
        <v>18</v>
      </c>
      <c r="J23" s="106"/>
      <c r="K23" s="106"/>
    </row>
    <row r="24" spans="1:11" ht="23.25" customHeight="1">
      <c r="A24" s="271" t="s">
        <v>313</v>
      </c>
      <c r="B24" s="272"/>
      <c r="C24" s="272"/>
      <c r="D24" s="272"/>
      <c r="E24" s="272"/>
      <c r="F24" s="272"/>
      <c r="G24" s="272"/>
      <c r="H24" s="284"/>
      <c r="I24" s="111">
        <v>19</v>
      </c>
      <c r="J24" s="109"/>
      <c r="K24" s="109"/>
    </row>
    <row r="25" spans="1:11" ht="30" customHeight="1">
      <c r="A25" s="260" t="s">
        <v>314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78" t="s">
        <v>290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79" t="s">
        <v>321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DX7500</cp:lastModifiedBy>
  <cp:lastPrinted>2013-04-15T06:48:59Z</cp:lastPrinted>
  <dcterms:created xsi:type="dcterms:W3CDTF">2008-10-17T11:51:54Z</dcterms:created>
  <dcterms:modified xsi:type="dcterms:W3CDTF">2013-04-15T11:55:57Z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