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5521" windowWidth="11670" windowHeight="117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'RDG'!$A$1:$M$72</definedName>
  </definedNames>
  <calcPr fullCalcOnLoad="1"/>
</workbook>
</file>

<file path=xl/sharedStrings.xml><?xml version="1.0" encoding="utf-8"?>
<sst xmlns="http://schemas.openxmlformats.org/spreadsheetml/2006/main" count="406" uniqueCount="353">
  <si>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</si>
  <si>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</si>
  <si>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</si>
  <si>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</si>
  <si>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</si>
  <si>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</si>
  <si>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</si>
  <si>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</si>
  <si>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</si>
  <si>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</si>
  <si>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</si>
  <si>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</si>
  <si>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</si>
  <si>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</si>
  <si>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</si>
  <si>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</si>
  <si>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</si>
  <si>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</si>
  <si>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</si>
  <si>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</si>
  <si>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</si>
  <si>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</si>
  <si>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</si>
  <si>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</si>
  <si>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</si>
  <si>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</si>
  <si>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</si>
  <si>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</si>
  <si>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</si>
  <si>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</si>
  <si>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</si>
  <si>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</si>
  <si>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</si>
  <si>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</si>
  <si>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</si>
  <si>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</si>
  <si>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</si>
  <si>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</si>
  <si>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</si>
  <si>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</si>
  <si>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</si>
  <si>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</si>
  <si>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</si>
  <si>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</si>
  <si>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</si>
  <si>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</si>
  <si>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</si>
  <si>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</si>
  <si>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</si>
  <si>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</si>
  <si>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</si>
  <si>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</si>
  <si>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</si>
  <si>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</si>
  <si>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</si>
  <si>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</si>
  <si>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</si>
  <si>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</si>
  <si>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</si>
  <si>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</si>
  <si>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</si>
  <si>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</si>
  <si>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</si>
  <si>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</si>
  <si>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</si>
  <si>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</si>
  <si>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</si>
  <si>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</si>
  <si>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</si>
  <si>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</si>
  <si>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</si>
  <si>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</si>
  <si>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</si>
  <si>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</si>
  <si>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</si>
  <si>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</si>
  <si>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</si>
  <si>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</si>
  <si>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</si>
  <si>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</si>
  <si>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</si>
  <si>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</si>
  <si>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</si>
  <si>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</si>
  <si>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</si>
  <si>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</si>
  <si>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</si>
  <si>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</si>
  <si>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</si>
  <si>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</si>
  <si>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</si>
  <si>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</si>
  <si>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</si>
  <si>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</si>
  <si>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</si>
  <si>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</si>
  <si>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</si>
  <si>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</si>
  <si>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</si>
  <si>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</si>
  <si>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</si>
  <si>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</si>
  <si>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</si>
  <si>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</si>
  <si>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</si>
  <si>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</si>
  <si>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</si>
  <si>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</si>
  <si>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</si>
  <si>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</si>
  <si>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</si>
  <si>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</si>
  <si>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</si>
  <si>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</si>
  <si>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</si>
  <si>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</si>
  <si>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</si>
  <si>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</si>
  <si>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</si>
  <si>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</si>
  <si>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</si>
  <si>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</si>
  <si>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</si>
  <si>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</si>
  <si>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</si>
  <si>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</si>
  <si>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</si>
  <si>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</si>
  <si>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</si>
  <si>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</si>
  <si>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</si>
  <si>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</si>
  <si>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</si>
  <si>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</si>
  <si>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</si>
  <si>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</si>
  <si>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</si>
  <si>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</si>
  <si>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</si>
  <si>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</si>
  <si>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</si>
  <si>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</si>
  <si>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</si>
  <si>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</si>
  <si>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</si>
  <si>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</si>
  <si>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</si>
  <si>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</si>
  <si>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</si>
  <si>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</si>
  <si>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</si>
  <si>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</si>
  <si>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</si>
  <si>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</si>
  <si>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</si>
  <si>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</si>
  <si>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</si>
  <si>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</si>
  <si>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</si>
  <si>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</si>
  <si>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</si>
  <si>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</si>
  <si>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</si>
  <si>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</si>
  <si>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</si>
  <si>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</si>
  <si>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</si>
  <si>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</si>
  <si>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</si>
  <si>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</si>
  <si>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</si>
  <si>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</si>
  <si>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</si>
  <si>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</si>
  <si>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</si>
  <si>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</si>
  <si>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</si>
  <si>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</si>
  <si>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</si>
  <si>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</si>
  <si>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</si>
  <si>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</si>
  <si>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</si>
  <si>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</si>
  <si>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</si>
  <si>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</si>
  <si>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</si>
  <si>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</si>
  <si>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</si>
  <si>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</si>
  <si>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</si>
  <si>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</si>
  <si>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</si>
  <si>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</si>
  <si>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</si>
  <si>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</si>
  <si>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</si>
  <si>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</si>
  <si>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</si>
  <si>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</si>
  <si>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</si>
  <si>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</si>
  <si>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</si>
  <si>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</si>
  <si>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</si>
  <si>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</si>
  <si>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</si>
  <si>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</si>
  <si>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</si>
  <si>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</si>
  <si>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</si>
  <si>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</si>
  <si>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</si>
  <si>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</si>
  <si>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</si>
  <si>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</si>
  <si>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</si>
  <si>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</si>
  <si>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</si>
  <si>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</si>
  <si>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</si>
  <si>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</si>
  <si>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</si>
  <si>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</si>
  <si>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</si>
  <si>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</si>
  <si>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</si>
  <si>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</si>
  <si>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</si>
  <si>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</si>
  <si>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</si>
  <si>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</si>
  <si>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</si>
  <si>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</si>
  <si>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</si>
  <si>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</si>
  <si>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</si>
  <si>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</si>
  <si>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</si>
  <si>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</si>
  <si>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</si>
  <si>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</si>
  <si>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</si>
  <si>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</si>
  <si>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</si>
  <si>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</si>
  <si>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</si>
  <si>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</si>
  <si>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</si>
  <si>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</si>
  <si>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</si>
  <si>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</si>
  <si>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</si>
  <si>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</si>
  <si>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</si>
  <si>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</si>
  <si>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</si>
  <si>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</si>
  <si>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</si>
  <si>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</si>
  <si>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</si>
  <si>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</si>
  <si>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</si>
  <si>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</si>
  <si>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</si>
  <si>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</si>
  <si>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</si>
  <si>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</si>
  <si>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</si>
  <si>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</si>
  <si>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</si>
  <si>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</si>
  <si>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</si>
  <si>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</si>
  <si>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</si>
  <si>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</si>
  <si>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</si>
  <si>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</si>
  <si>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</si>
  <si>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</si>
  <si>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</si>
  <si>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</si>
  <si>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</si>
  <si>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</si>
  <si>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</si>
  <si>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</si>
  <si>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</si>
  <si>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</si>
  <si>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</si>
  <si>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</si>
  <si>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</si>
  <si>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</si>
  <si>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</si>
  <si>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</si>
  <si>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</si>
  <si>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</si>
  <si>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</si>
  <si>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</si>
  <si>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</si>
  <si>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</si>
  <si>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</si>
  <si>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</si>
  <si>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</si>
  <si>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</si>
  <si>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</si>
  <si>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</si>
  <si>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</si>
  <si>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</si>
  <si>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</si>
  <si>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</si>
  <si>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</si>
  <si>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</si>
  <si>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</si>
  <si>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</si>
  <si>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</si>
  <si>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</si>
  <si>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</si>
  <si>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</si>
  <si>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</si>
  <si>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</si>
  <si>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</si>
  <si>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</si>
  <si>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</si>
  <si>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1.1.2011. do 31.12.2011</t>
  </si>
  <si>
    <t>Obveznik: CROATIA AIRLINES GRUPA</t>
  </si>
  <si>
    <t>stanje na dan 31.12.2011.</t>
  </si>
  <si>
    <t>u razdoblju1.1.2011. do 31.12.2011.</t>
  </si>
  <si>
    <t>31.12.2011.</t>
  </si>
  <si>
    <t>CROATIA AIRLINES GRUPA</t>
  </si>
  <si>
    <t>03298744</t>
  </si>
  <si>
    <t>080037012</t>
  </si>
  <si>
    <t>24640993045</t>
  </si>
  <si>
    <t>ZAGREB</t>
  </si>
  <si>
    <t>Bani 75 b, Buzin</t>
  </si>
  <si>
    <t>vesna.mikulec@croatiaairlines.hr</t>
  </si>
  <si>
    <t>www.croatiaairlines.hr</t>
  </si>
  <si>
    <t>DA</t>
  </si>
  <si>
    <t>5110</t>
  </si>
  <si>
    <t>GRAD ZAGREB</t>
  </si>
  <si>
    <t>1.1.2011.</t>
  </si>
  <si>
    <t>00485764</t>
  </si>
  <si>
    <t xml:space="preserve">AMADEUS CROATIA DD </t>
  </si>
  <si>
    <t>ZAGREB, Trg kralja Tomislava 9</t>
  </si>
  <si>
    <t xml:space="preserve">OBZOR PUTOVANJA D.O.O. </t>
  </si>
  <si>
    <t>bu-ha@croatiaairlines.hr</t>
  </si>
  <si>
    <t>ZAGREB, Av. M. Držića bb</t>
  </si>
  <si>
    <t>00490555</t>
  </si>
  <si>
    <t>PLESO PRIJEVOZ D.O.O.</t>
  </si>
  <si>
    <t>00712728</t>
  </si>
  <si>
    <t>Vesna Mikulec</t>
  </si>
  <si>
    <t>01/616 00 49</t>
  </si>
  <si>
    <t>01/617 66 90</t>
  </si>
  <si>
    <t>Srećko Šimunović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</si>
</sst>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0" fillId="0" borderId="34" xfId="0" applyFill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H55" sqref="H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79" t="s">
        <v>249</v>
      </c>
      <c r="B2" s="180"/>
      <c r="C2" s="180"/>
      <c r="D2" s="181"/>
      <c r="E2" s="119" t="s">
        <v>339</v>
      </c>
      <c r="F2" s="12"/>
      <c r="G2" s="13" t="s">
        <v>250</v>
      </c>
      <c r="H2" s="119">
        <v>40908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2" t="s">
        <v>317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3" t="s">
        <v>251</v>
      </c>
      <c r="B6" s="134"/>
      <c r="C6" s="148" t="s">
        <v>329</v>
      </c>
      <c r="D6" s="14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5" t="s">
        <v>252</v>
      </c>
      <c r="B8" s="186"/>
      <c r="C8" s="148" t="s">
        <v>330</v>
      </c>
      <c r="D8" s="14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9" t="s">
        <v>253</v>
      </c>
      <c r="B10" s="177"/>
      <c r="C10" s="148" t="s">
        <v>331</v>
      </c>
      <c r="D10" s="14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3" t="s">
        <v>254</v>
      </c>
      <c r="B12" s="134"/>
      <c r="C12" s="150" t="s">
        <v>328</v>
      </c>
      <c r="D12" s="174"/>
      <c r="E12" s="174"/>
      <c r="F12" s="174"/>
      <c r="G12" s="174"/>
      <c r="H12" s="174"/>
      <c r="I12" s="13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3" t="s">
        <v>255</v>
      </c>
      <c r="B14" s="134"/>
      <c r="C14" s="175">
        <v>10010</v>
      </c>
      <c r="D14" s="176"/>
      <c r="E14" s="16"/>
      <c r="F14" s="150" t="s">
        <v>332</v>
      </c>
      <c r="G14" s="174"/>
      <c r="H14" s="174"/>
      <c r="I14" s="13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3" t="s">
        <v>256</v>
      </c>
      <c r="B16" s="134"/>
      <c r="C16" s="150" t="s">
        <v>333</v>
      </c>
      <c r="D16" s="174"/>
      <c r="E16" s="174"/>
      <c r="F16" s="174"/>
      <c r="G16" s="174"/>
      <c r="H16" s="174"/>
      <c r="I16" s="13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3" t="s">
        <v>257</v>
      </c>
      <c r="B18" s="134"/>
      <c r="C18" s="288" t="s">
        <v>344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3" t="s">
        <v>258</v>
      </c>
      <c r="B20" s="134"/>
      <c r="C20" s="288" t="s">
        <v>335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3" t="s">
        <v>259</v>
      </c>
      <c r="B22" s="134"/>
      <c r="C22" s="120">
        <v>133</v>
      </c>
      <c r="D22" s="150" t="s">
        <v>332</v>
      </c>
      <c r="E22" s="161"/>
      <c r="F22" s="162"/>
      <c r="G22" s="133"/>
      <c r="H22" s="17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3" t="s">
        <v>260</v>
      </c>
      <c r="B24" s="134"/>
      <c r="C24" s="120">
        <v>21</v>
      </c>
      <c r="D24" s="150" t="s">
        <v>338</v>
      </c>
      <c r="E24" s="161"/>
      <c r="F24" s="161"/>
      <c r="G24" s="162"/>
      <c r="H24" s="51" t="s">
        <v>261</v>
      </c>
      <c r="I24" s="121">
        <f>1101+8+13</f>
        <v>1122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3" t="s">
        <v>262</v>
      </c>
      <c r="B26" s="134"/>
      <c r="C26" s="122" t="s">
        <v>336</v>
      </c>
      <c r="D26" s="25"/>
      <c r="E26" s="33"/>
      <c r="F26" s="24"/>
      <c r="G26" s="163" t="s">
        <v>263</v>
      </c>
      <c r="H26" s="134"/>
      <c r="I26" s="123" t="s">
        <v>337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8" t="s">
        <v>341</v>
      </c>
      <c r="B30" s="151"/>
      <c r="C30" s="151"/>
      <c r="D30" s="152"/>
      <c r="E30" s="158" t="s">
        <v>342</v>
      </c>
      <c r="F30" s="151"/>
      <c r="G30" s="151"/>
      <c r="H30" s="148" t="s">
        <v>340</v>
      </c>
      <c r="I30" s="149"/>
      <c r="J30" s="10"/>
      <c r="K30" s="10"/>
      <c r="L30" s="10"/>
    </row>
    <row r="31" spans="1:12" ht="12.75">
      <c r="A31" s="93"/>
      <c r="B31" s="22"/>
      <c r="C31" s="21"/>
      <c r="D31" s="159"/>
      <c r="E31" s="159"/>
      <c r="F31" s="159"/>
      <c r="G31" s="160"/>
      <c r="H31" s="16"/>
      <c r="I31" s="100"/>
      <c r="J31" s="10"/>
      <c r="K31" s="10"/>
      <c r="L31" s="10"/>
    </row>
    <row r="32" spans="1:12" ht="12.75">
      <c r="A32" s="158" t="s">
        <v>343</v>
      </c>
      <c r="B32" s="151"/>
      <c r="C32" s="151"/>
      <c r="D32" s="152"/>
      <c r="E32" s="158" t="s">
        <v>345</v>
      </c>
      <c r="F32" s="151"/>
      <c r="G32" s="151"/>
      <c r="H32" s="148" t="s">
        <v>346</v>
      </c>
      <c r="I32" s="14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8" t="s">
        <v>347</v>
      </c>
      <c r="B34" s="151"/>
      <c r="C34" s="151"/>
      <c r="D34" s="152"/>
      <c r="E34" s="158" t="s">
        <v>345</v>
      </c>
      <c r="F34" s="151"/>
      <c r="G34" s="151"/>
      <c r="H34" s="148" t="s">
        <v>348</v>
      </c>
      <c r="I34" s="14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2"/>
      <c r="B37" s="30"/>
      <c r="C37" s="153"/>
      <c r="D37" s="154"/>
      <c r="E37" s="16"/>
      <c r="F37" s="153"/>
      <c r="G37" s="154"/>
      <c r="H37" s="16"/>
      <c r="I37" s="94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9" t="s">
        <v>267</v>
      </c>
      <c r="B44" s="130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2"/>
      <c r="B45" s="30"/>
      <c r="C45" s="153"/>
      <c r="D45" s="154"/>
      <c r="E45" s="16"/>
      <c r="F45" s="153"/>
      <c r="G45" s="155"/>
      <c r="H45" s="35"/>
      <c r="I45" s="106"/>
      <c r="J45" s="10"/>
      <c r="K45" s="10"/>
      <c r="L45" s="10"/>
    </row>
    <row r="46" spans="1:12" ht="12.75">
      <c r="A46" s="129" t="s">
        <v>268</v>
      </c>
      <c r="B46" s="130"/>
      <c r="C46" s="150" t="s">
        <v>349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9" t="s">
        <v>270</v>
      </c>
      <c r="B48" s="130"/>
      <c r="C48" s="135" t="s">
        <v>350</v>
      </c>
      <c r="D48" s="131"/>
      <c r="E48" s="132"/>
      <c r="F48" s="16"/>
      <c r="G48" s="51" t="s">
        <v>271</v>
      </c>
      <c r="H48" s="135" t="s">
        <v>351</v>
      </c>
      <c r="I48" s="13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9" t="s">
        <v>257</v>
      </c>
      <c r="B50" s="130"/>
      <c r="C50" s="289" t="s">
        <v>334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3" t="s">
        <v>272</v>
      </c>
      <c r="B52" s="134"/>
      <c r="C52" s="135" t="s">
        <v>352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7"/>
      <c r="B53" s="20"/>
      <c r="C53" s="144" t="s">
        <v>273</v>
      </c>
      <c r="D53" s="144"/>
      <c r="E53" s="144"/>
      <c r="F53" s="144"/>
      <c r="G53" s="144"/>
      <c r="H53" s="14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7" t="s">
        <v>274</v>
      </c>
      <c r="C55" s="138"/>
      <c r="D55" s="138"/>
      <c r="E55" s="138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9" t="s">
        <v>306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7"/>
      <c r="B57" s="139" t="s">
        <v>307</v>
      </c>
      <c r="C57" s="140"/>
      <c r="D57" s="140"/>
      <c r="E57" s="140"/>
      <c r="F57" s="140"/>
      <c r="G57" s="140"/>
      <c r="H57" s="140"/>
      <c r="I57" s="109"/>
      <c r="J57" s="10"/>
      <c r="K57" s="10"/>
      <c r="L57" s="10"/>
    </row>
    <row r="58" spans="1:12" ht="12.75">
      <c r="A58" s="107"/>
      <c r="B58" s="139" t="s">
        <v>308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7"/>
      <c r="B59" s="139" t="s">
        <v>309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7"/>
      <c r="H63" s="12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G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89" zoomScalePageLayoutView="0" workbookViewId="0" topLeftCell="A1">
      <pane xSplit="8" ySplit="6" topLeftCell="I7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111" sqref="M111"/>
    </sheetView>
  </sheetViews>
  <sheetFormatPr defaultColWidth="9.140625" defaultRowHeight="12.75"/>
  <cols>
    <col min="1" max="9" width="9.140625" style="52" customWidth="1"/>
    <col min="10" max="10" width="10.8515625" style="52" bestFit="1" customWidth="1"/>
    <col min="11" max="11" width="11.28125" style="52" customWidth="1"/>
    <col min="12" max="16384" width="9.140625" style="52" customWidth="1"/>
  </cols>
  <sheetData>
    <row r="1" spans="1:11" ht="17.2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324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33.75">
      <c r="A4" s="202" t="s">
        <v>59</v>
      </c>
      <c r="B4" s="203"/>
      <c r="C4" s="203"/>
      <c r="D4" s="203"/>
      <c r="E4" s="203"/>
      <c r="F4" s="203"/>
      <c r="G4" s="203"/>
      <c r="H4" s="204"/>
      <c r="I4" s="58" t="s">
        <v>278</v>
      </c>
      <c r="J4" s="59" t="s">
        <v>319</v>
      </c>
      <c r="K4" s="60" t="s">
        <v>320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7">
        <v>2</v>
      </c>
      <c r="J5" s="56">
        <v>3</v>
      </c>
      <c r="K5" s="56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60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.75">
      <c r="A8" s="194" t="s">
        <v>13</v>
      </c>
      <c r="B8" s="195"/>
      <c r="C8" s="195"/>
      <c r="D8" s="195"/>
      <c r="E8" s="195"/>
      <c r="F8" s="195"/>
      <c r="G8" s="195"/>
      <c r="H8" s="196"/>
      <c r="I8" s="1">
        <v>2</v>
      </c>
      <c r="J8" s="53">
        <f>J9+J16+J26+J35+J39</f>
        <v>1327446186</v>
      </c>
      <c r="K8" s="53">
        <f>K9+K16+K26+K35+K39</f>
        <v>1243396939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17181342</v>
      </c>
      <c r="K9" s="53">
        <f>SUM(K10:K15)</f>
        <v>20071460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16629020</v>
      </c>
      <c r="K11" s="7">
        <v>19519138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552322</v>
      </c>
      <c r="K14" s="7">
        <v>552322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1273077639</v>
      </c>
      <c r="K16" s="53">
        <f>SUM(K17:K25)</f>
        <v>1170819221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24528160</v>
      </c>
      <c r="K17" s="7">
        <v>24528160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34753339</v>
      </c>
      <c r="K18" s="7">
        <v>31718999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105035810</v>
      </c>
      <c r="K19" s="7">
        <v>102090197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1054900547</v>
      </c>
      <c r="K20" s="7">
        <v>950679742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0</v>
      </c>
      <c r="K21" s="7">
        <v>0</v>
      </c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42116037</v>
      </c>
      <c r="K22" s="7">
        <v>44019705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10039374</v>
      </c>
      <c r="K23" s="7">
        <v>16186601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1704372</v>
      </c>
      <c r="K24" s="7">
        <v>1595817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>
        <v>0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36684490</v>
      </c>
      <c r="K26" s="53">
        <f>SUM(K27:K34)</f>
        <v>52005891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f>4744140-844140</f>
        <v>3900000</v>
      </c>
      <c r="K27" s="7">
        <v>5028283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0</v>
      </c>
      <c r="K28" s="7">
        <v>0</v>
      </c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0</v>
      </c>
      <c r="K29" s="7">
        <v>0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1702800</v>
      </c>
      <c r="K31" s="7">
        <v>1702800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30237550</v>
      </c>
      <c r="K32" s="7">
        <v>45274808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0</v>
      </c>
      <c r="K33" s="7">
        <v>0</v>
      </c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844140</v>
      </c>
      <c r="K34" s="7">
        <v>0</v>
      </c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502715</v>
      </c>
      <c r="K35" s="53">
        <f>SUM(K36:K38)</f>
        <v>500367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502715</v>
      </c>
      <c r="K38" s="7">
        <v>500367</v>
      </c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</row>
    <row r="40" spans="1:11" ht="12.75">
      <c r="A40" s="194" t="s">
        <v>240</v>
      </c>
      <c r="B40" s="195"/>
      <c r="C40" s="195"/>
      <c r="D40" s="195"/>
      <c r="E40" s="195"/>
      <c r="F40" s="195"/>
      <c r="G40" s="195"/>
      <c r="H40" s="196"/>
      <c r="I40" s="1">
        <v>34</v>
      </c>
      <c r="J40" s="53">
        <f>J41+J49+J56+J64</f>
        <v>221862304</v>
      </c>
      <c r="K40" s="53">
        <f>K41+K49+K56+K64</f>
        <v>234860871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38121918</v>
      </c>
      <c r="K41" s="53">
        <f>SUM(K42:K48)</f>
        <v>43874254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38121918</v>
      </c>
      <c r="K42" s="7">
        <v>43874254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0</v>
      </c>
      <c r="K43" s="7">
        <v>0</v>
      </c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0</v>
      </c>
      <c r="K44" s="7">
        <v>0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0</v>
      </c>
      <c r="K45" s="7">
        <v>0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0</v>
      </c>
      <c r="K46" s="7">
        <v>0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0</v>
      </c>
      <c r="K48" s="7">
        <v>0</v>
      </c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128010149</v>
      </c>
      <c r="K49" s="7">
        <f>SUM(K50:K55)</f>
        <v>162330922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43927</v>
      </c>
      <c r="K50" s="7">
        <v>334400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74605317</v>
      </c>
      <c r="K51" s="7">
        <v>88991155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0</v>
      </c>
      <c r="K52" s="7">
        <v>0</v>
      </c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303979</v>
      </c>
      <c r="K53" s="7">
        <v>319018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44872619</v>
      </c>
      <c r="K54" s="7">
        <v>64157299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8184307</v>
      </c>
      <c r="K55" s="7">
        <v>8529050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2257494</v>
      </c>
      <c r="K56" s="53">
        <f>SUM(K57:K63)</f>
        <v>3285053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0</v>
      </c>
      <c r="K58" s="7">
        <v>0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182</v>
      </c>
      <c r="K61" s="7">
        <v>188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2013037</v>
      </c>
      <c r="K62" s="7">
        <v>3636669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244275</v>
      </c>
      <c r="K63" s="7">
        <v>-351804</v>
      </c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53472743</v>
      </c>
      <c r="K64" s="7">
        <v>25370642</v>
      </c>
    </row>
    <row r="65" spans="1:11" ht="12.75">
      <c r="A65" s="194" t="s">
        <v>56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>
        <v>37008247</v>
      </c>
      <c r="K65" s="7">
        <v>44519863</v>
      </c>
    </row>
    <row r="66" spans="1:11" ht="12.75">
      <c r="A66" s="194" t="s">
        <v>241</v>
      </c>
      <c r="B66" s="195"/>
      <c r="C66" s="195"/>
      <c r="D66" s="195"/>
      <c r="E66" s="195"/>
      <c r="F66" s="195"/>
      <c r="G66" s="195"/>
      <c r="H66" s="196"/>
      <c r="I66" s="1">
        <v>60</v>
      </c>
      <c r="J66" s="53">
        <f>J7+J8+J40+J65</f>
        <v>1586316737</v>
      </c>
      <c r="K66" s="53">
        <f>K7+K8+K40+K65</f>
        <v>1522777673</v>
      </c>
    </row>
    <row r="67" spans="1:11" ht="12.75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211" t="s">
        <v>58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191</v>
      </c>
      <c r="B69" s="192"/>
      <c r="C69" s="192"/>
      <c r="D69" s="192"/>
      <c r="E69" s="192"/>
      <c r="F69" s="192"/>
      <c r="G69" s="192"/>
      <c r="H69" s="193"/>
      <c r="I69" s="9">
        <v>62</v>
      </c>
      <c r="J69" s="54">
        <f>J70+J71+J72+J78+J79+J82+J85</f>
        <v>143673134</v>
      </c>
      <c r="K69" s="54">
        <f>K70+K71+K72+K78+K79+K82+K85</f>
        <v>45902044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989985500</v>
      </c>
      <c r="K70" s="290">
        <v>989985500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0</v>
      </c>
      <c r="K71" s="291">
        <v>0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26783</v>
      </c>
      <c r="K72" s="53">
        <f>K73+K74-K75+K76+K77</f>
        <v>-9849272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941483</v>
      </c>
      <c r="K73" s="290">
        <v>941483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0</v>
      </c>
      <c r="K74" s="290">
        <v>0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32600</v>
      </c>
      <c r="K75" s="290">
        <v>32600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290">
        <v>0</v>
      </c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-882100</v>
      </c>
      <c r="K77" s="290">
        <v>-10758155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100864360</v>
      </c>
      <c r="K78" s="290">
        <v>88115871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-790967505</v>
      </c>
      <c r="K79" s="53">
        <f>K80-K81</f>
        <v>-947521287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790967505</v>
      </c>
      <c r="K81" s="7">
        <v>947521287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-156236004</v>
      </c>
      <c r="K82" s="53">
        <f>K83-K84</f>
        <v>-74828768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290">
        <v>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156236004</v>
      </c>
      <c r="K84" s="290">
        <v>74828768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290">
        <f>ROUND(L85,0)</f>
        <v>0</v>
      </c>
    </row>
    <row r="86" spans="1:11" ht="12.75">
      <c r="A86" s="194" t="s">
        <v>19</v>
      </c>
      <c r="B86" s="195"/>
      <c r="C86" s="195"/>
      <c r="D86" s="195"/>
      <c r="E86" s="195"/>
      <c r="F86" s="195"/>
      <c r="G86" s="195"/>
      <c r="H86" s="196"/>
      <c r="I86" s="1">
        <v>79</v>
      </c>
      <c r="J86" s="53">
        <f>SUM(J87:J89)</f>
        <v>840321</v>
      </c>
      <c r="K86" s="53">
        <f>SUM(K87:K89)</f>
        <v>200225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291">
        <v>0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291">
        <v>0</v>
      </c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840321</v>
      </c>
      <c r="K89" s="291">
        <v>200225</v>
      </c>
    </row>
    <row r="90" spans="1:11" ht="12.75">
      <c r="A90" s="194" t="s">
        <v>20</v>
      </c>
      <c r="B90" s="195"/>
      <c r="C90" s="195"/>
      <c r="D90" s="195"/>
      <c r="E90" s="195"/>
      <c r="F90" s="195"/>
      <c r="G90" s="195"/>
      <c r="H90" s="196"/>
      <c r="I90" s="1">
        <v>83</v>
      </c>
      <c r="J90" s="53">
        <f>SUM(J91:J99)</f>
        <v>837604457</v>
      </c>
      <c r="K90" s="53">
        <f>SUM(K91:K99)</f>
        <v>855307790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43378</v>
      </c>
      <c r="K92" s="7">
        <v>43378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563545509</v>
      </c>
      <c r="K93" s="291">
        <v>407755986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291">
        <v>0</v>
      </c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291">
        <v>0</v>
      </c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291">
        <v>0</v>
      </c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0</v>
      </c>
      <c r="K97" s="291">
        <v>0</v>
      </c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274015570</v>
      </c>
      <c r="K98" s="291">
        <v>447508426</v>
      </c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291">
        <v>0</v>
      </c>
    </row>
    <row r="100" spans="1:11" ht="12.75">
      <c r="A100" s="194" t="s">
        <v>21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3">
        <f>SUM(J101:J112)</f>
        <v>592289857</v>
      </c>
      <c r="K100" s="53">
        <f>SUM(K101:K112)</f>
        <v>610028186.8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2428055</v>
      </c>
      <c r="K101" s="290">
        <v>1915092.46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1484165</v>
      </c>
      <c r="K102" s="7">
        <v>9298557.34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194104381</v>
      </c>
      <c r="K103" s="7">
        <v>208557803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5979781</v>
      </c>
      <c r="K104" s="7">
        <v>3905876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219203640</v>
      </c>
      <c r="K105" s="7">
        <v>229185259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0</v>
      </c>
      <c r="K107" s="7">
        <v>0</v>
      </c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10181554</v>
      </c>
      <c r="K108" s="7">
        <v>10254197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9040079</v>
      </c>
      <c r="K109" s="7">
        <v>9913148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227109</v>
      </c>
      <c r="K110" s="7">
        <v>227109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149641093</v>
      </c>
      <c r="K112" s="7">
        <v>136771145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11908968</v>
      </c>
      <c r="K113" s="7">
        <v>11339427</v>
      </c>
    </row>
    <row r="114" spans="1:11" ht="12.75">
      <c r="A114" s="194" t="s">
        <v>25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3">
        <f>J69+J86+J90+J100+J113</f>
        <v>1586316737</v>
      </c>
      <c r="K114" s="53">
        <f>K69+K86+K90+K100+K113</f>
        <v>1522777672.8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4">
        <v>108</v>
      </c>
      <c r="J115" s="8"/>
      <c r="K115" s="8"/>
    </row>
    <row r="116" spans="1:11" ht="12.75">
      <c r="A116" s="211" t="s">
        <v>310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191" t="s">
        <v>186</v>
      </c>
      <c r="B117" s="192"/>
      <c r="C117" s="192"/>
      <c r="D117" s="192"/>
      <c r="E117" s="192"/>
      <c r="F117" s="192"/>
      <c r="G117" s="192"/>
      <c r="H117" s="192"/>
      <c r="I117" s="222"/>
      <c r="J117" s="222"/>
      <c r="K117" s="223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f>+J69</f>
        <v>143673134</v>
      </c>
      <c r="K118" s="7">
        <f>+K69</f>
        <v>45902044</v>
      </c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J65536 L1:IV65536 K1:K9 K16:K41 K49:K69 K79:K82 K86 K90:K92 K100 K72 K102:K65536"/>
    <dataValidation type="textLength" operator="lessThan" allowBlank="1" showInputMessage="1" showErrorMessage="1" errorTitle="Redni broj bilješke" error="Redni broj bilješke mora biti text duljine najviše 10 znakova." sqref="K10:K15 K42:K48 K70:K71 K73:K78 K83:K85 K87:K89 K93:K99 K101">
      <formula1>10</formula1>
    </dataValidation>
  </dataValidations>
  <printOptions/>
  <pageMargins left="0.5511811023622047" right="0.4330708661417323" top="0.5905511811023623" bottom="0.41" header="0.3937007874015748" footer="0.2755905511811024"/>
  <pageSetup horizontalDpi="600" verticalDpi="600" orientation="portrait" paperSize="9" scale="8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SheetLayoutView="91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52" sqref="A52:M71"/>
    </sheetView>
  </sheetViews>
  <sheetFormatPr defaultColWidth="9.140625" defaultRowHeight="12.75"/>
  <cols>
    <col min="1" max="9" width="9.140625" style="52" customWidth="1"/>
    <col min="10" max="12" width="11.8515625" style="52" bestFit="1" customWidth="1"/>
    <col min="13" max="13" width="12.140625" style="52" customWidth="1"/>
    <col min="14" max="16384" width="9.140625" style="52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>
      <c r="A2" s="238" t="s">
        <v>326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324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3.25">
      <c r="A4" s="230" t="s">
        <v>59</v>
      </c>
      <c r="B4" s="230"/>
      <c r="C4" s="230"/>
      <c r="D4" s="230"/>
      <c r="E4" s="230"/>
      <c r="F4" s="230"/>
      <c r="G4" s="230"/>
      <c r="H4" s="230"/>
      <c r="I4" s="58" t="s">
        <v>279</v>
      </c>
      <c r="J4" s="231" t="s">
        <v>319</v>
      </c>
      <c r="K4" s="231"/>
      <c r="L4" s="231" t="s">
        <v>320</v>
      </c>
      <c r="M4" s="231"/>
    </row>
    <row r="5" spans="1:13" ht="12.75">
      <c r="A5" s="230"/>
      <c r="B5" s="230"/>
      <c r="C5" s="230"/>
      <c r="D5" s="230"/>
      <c r="E5" s="230"/>
      <c r="F5" s="230"/>
      <c r="G5" s="230"/>
      <c r="H5" s="23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1" t="s">
        <v>26</v>
      </c>
      <c r="B7" s="192"/>
      <c r="C7" s="192"/>
      <c r="D7" s="192"/>
      <c r="E7" s="192"/>
      <c r="F7" s="192"/>
      <c r="G7" s="192"/>
      <c r="H7" s="193"/>
      <c r="I7" s="3">
        <v>111</v>
      </c>
      <c r="J7" s="54">
        <f>SUM(J8:J9)</f>
        <v>1395404751</v>
      </c>
      <c r="K7" s="54">
        <f>SUM(K8:K9)</f>
        <v>337403765</v>
      </c>
      <c r="L7" s="54">
        <f>SUM(L8:L9)</f>
        <v>1595309718</v>
      </c>
      <c r="M7" s="54">
        <f>SUM(M8:M9)</f>
        <v>359977009</v>
      </c>
    </row>
    <row r="8" spans="1:13" ht="12.75">
      <c r="A8" s="194" t="s">
        <v>152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1219720815</v>
      </c>
      <c r="K8" s="7">
        <v>293104511</v>
      </c>
      <c r="L8" s="7">
        <v>1411950368</v>
      </c>
      <c r="M8" s="7">
        <v>301361661</v>
      </c>
    </row>
    <row r="9" spans="1:13" ht="12.75">
      <c r="A9" s="194" t="s">
        <v>103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175683936</v>
      </c>
      <c r="K9" s="7">
        <v>44299254</v>
      </c>
      <c r="L9" s="7">
        <v>183359350</v>
      </c>
      <c r="M9" s="7">
        <v>58615348</v>
      </c>
    </row>
    <row r="10" spans="1:13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3">
        <f>J11+J12+J16+J20+J21+J22+J25+J26</f>
        <v>1519778140</v>
      </c>
      <c r="K10" s="53">
        <f>K11+K12+K16+K20+K21+K22+K25+K26</f>
        <v>369337836</v>
      </c>
      <c r="L10" s="53">
        <f>L11+L12+L16+L20+L21+L22+L25+L26</f>
        <v>1639432704</v>
      </c>
      <c r="M10" s="53">
        <f>M11+M12+M16+M20+M21+M22+M25+M26</f>
        <v>381104089</v>
      </c>
    </row>
    <row r="11" spans="1:13" ht="12.75">
      <c r="A11" s="194" t="s">
        <v>104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>
        <v>0</v>
      </c>
      <c r="L11" s="7">
        <v>0</v>
      </c>
      <c r="M11" s="7">
        <v>0</v>
      </c>
    </row>
    <row r="12" spans="1:13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3">
        <f>SUM(J13:J15)</f>
        <v>1032957046</v>
      </c>
      <c r="K12" s="53">
        <f>SUM(K13:K15)</f>
        <v>246056523</v>
      </c>
      <c r="L12" s="53">
        <f>SUM(L13:L15)</f>
        <v>1160850939</v>
      </c>
      <c r="M12" s="53">
        <f>SUM(M13:M15)</f>
        <v>255171551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295373855</v>
      </c>
      <c r="K13" s="7">
        <v>70658104</v>
      </c>
      <c r="L13" s="7">
        <v>399251403</v>
      </c>
      <c r="M13" s="7">
        <v>89560840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5739646</v>
      </c>
      <c r="K14" s="7">
        <v>1869452</v>
      </c>
      <c r="L14" s="7">
        <v>7942174</v>
      </c>
      <c r="M14" s="7">
        <v>2056666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731843545</v>
      </c>
      <c r="K15" s="7">
        <v>173528967</v>
      </c>
      <c r="L15" s="7">
        <v>753657362</v>
      </c>
      <c r="M15" s="7">
        <v>163554045</v>
      </c>
    </row>
    <row r="16" spans="1:13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3">
        <f>SUM(J17:J19)</f>
        <v>234527307</v>
      </c>
      <c r="K16" s="53">
        <f>SUM(K17:K19)</f>
        <v>58431734</v>
      </c>
      <c r="L16" s="53">
        <f>SUM(L17:L19)</f>
        <v>243475585</v>
      </c>
      <c r="M16" s="53">
        <f>SUM(M17:M19)</f>
        <v>61406328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118721795</v>
      </c>
      <c r="K17" s="7">
        <v>30811641</v>
      </c>
      <c r="L17" s="7">
        <v>125741293</v>
      </c>
      <c r="M17" s="7">
        <v>31973201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72230834</v>
      </c>
      <c r="K18" s="7">
        <v>16841972</v>
      </c>
      <c r="L18" s="7">
        <v>72368189</v>
      </c>
      <c r="M18" s="7">
        <v>18039964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43574678</v>
      </c>
      <c r="K19" s="7">
        <v>10778121</v>
      </c>
      <c r="L19" s="7">
        <v>45366103</v>
      </c>
      <c r="M19" s="7">
        <v>11393163</v>
      </c>
    </row>
    <row r="20" spans="1:13" ht="12.75">
      <c r="A20" s="194" t="s">
        <v>105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148215020</v>
      </c>
      <c r="K20" s="7">
        <v>37550490</v>
      </c>
      <c r="L20" s="7">
        <v>140188772</v>
      </c>
      <c r="M20" s="7">
        <v>35281058</v>
      </c>
    </row>
    <row r="21" spans="1:13" ht="12.75">
      <c r="A21" s="194" t="s">
        <v>106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80184069</v>
      </c>
      <c r="K21" s="7">
        <v>21896422</v>
      </c>
      <c r="L21" s="7">
        <v>79988308</v>
      </c>
      <c r="M21" s="7">
        <v>23370982</v>
      </c>
    </row>
    <row r="22" spans="1:13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3">
        <f>SUM(J23:J24)</f>
        <v>4811026</v>
      </c>
      <c r="K22" s="53">
        <f>SUM(K23:K24)</f>
        <v>815049</v>
      </c>
      <c r="L22" s="53">
        <f>SUM(L23:L24)</f>
        <v>1125072</v>
      </c>
      <c r="M22" s="53">
        <f>SUM(M23:M24)</f>
        <v>1028935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4811026</v>
      </c>
      <c r="K24" s="7">
        <v>815049</v>
      </c>
      <c r="L24" s="7">
        <v>1125072</v>
      </c>
      <c r="M24" s="7">
        <v>1028935</v>
      </c>
    </row>
    <row r="25" spans="1:13" ht="12.75">
      <c r="A25" s="194" t="s">
        <v>107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>
        <v>90924</v>
      </c>
      <c r="K25" s="7"/>
      <c r="L25" s="7">
        <v>6296</v>
      </c>
      <c r="M25" s="7">
        <v>6296</v>
      </c>
    </row>
    <row r="26" spans="1:13" ht="12.75">
      <c r="A26" s="194" t="s">
        <v>50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18992748</v>
      </c>
      <c r="K26" s="7">
        <f>4665133-77515</f>
        <v>4587618</v>
      </c>
      <c r="L26" s="7">
        <v>13797732</v>
      </c>
      <c r="M26" s="7">
        <v>4838939</v>
      </c>
    </row>
    <row r="27" spans="1:13" ht="12.75">
      <c r="A27" s="194" t="s">
        <v>213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3">
        <f>SUM(J28:J32)</f>
        <v>83146784</v>
      </c>
      <c r="K27" s="53">
        <f>SUM(K28:K32)</f>
        <v>51792338</v>
      </c>
      <c r="L27" s="53">
        <f>SUM(L28:L32)</f>
        <v>126105513</v>
      </c>
      <c r="M27" s="53">
        <f>SUM(M28:M32)</f>
        <v>87593398</v>
      </c>
    </row>
    <row r="28" spans="1:13" ht="27.75" customHeight="1">
      <c r="A28" s="194" t="s">
        <v>227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>
        <v>65820</v>
      </c>
      <c r="K28" s="7">
        <v>0</v>
      </c>
      <c r="L28" s="7">
        <v>202207</v>
      </c>
      <c r="M28" s="7">
        <v>0</v>
      </c>
    </row>
    <row r="29" spans="1:13" ht="28.5" customHeight="1">
      <c r="A29" s="194" t="s">
        <v>155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f>83176280-578218</f>
        <v>82598062</v>
      </c>
      <c r="K29" s="7">
        <f>52139413-578218</f>
        <v>51561195</v>
      </c>
      <c r="L29" s="7">
        <f>126285941-782350</f>
        <v>125503591</v>
      </c>
      <c r="M29" s="7">
        <v>87193683</v>
      </c>
    </row>
    <row r="30" spans="1:13" ht="12.75">
      <c r="A30" s="194" t="s">
        <v>139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>
        <v>0</v>
      </c>
      <c r="K30" s="7">
        <v>231143</v>
      </c>
      <c r="L30" s="7">
        <v>0</v>
      </c>
      <c r="M30" s="7">
        <v>0</v>
      </c>
    </row>
    <row r="31" spans="1:13" ht="12.75">
      <c r="A31" s="194" t="s">
        <v>223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4" t="s">
        <v>140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>
        <v>482902</v>
      </c>
      <c r="K32" s="7">
        <v>0</v>
      </c>
      <c r="L32" s="7">
        <v>399715</v>
      </c>
      <c r="M32" s="7">
        <v>399715</v>
      </c>
    </row>
    <row r="33" spans="1:13" ht="12.75">
      <c r="A33" s="194" t="s">
        <v>214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3">
        <f>SUM(J34:J37)</f>
        <v>115465713</v>
      </c>
      <c r="K33" s="53">
        <f>SUM(K34:K37)</f>
        <v>67189191</v>
      </c>
      <c r="L33" s="53">
        <f>SUM(L34:L37)</f>
        <v>157342360</v>
      </c>
      <c r="M33" s="53">
        <f>SUM(M34:M37)</f>
        <v>101663063</v>
      </c>
    </row>
    <row r="34" spans="1:13" ht="23.25" customHeight="1">
      <c r="A34" s="194" t="s">
        <v>66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194" t="s">
        <v>65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114223941</v>
      </c>
      <c r="K35" s="7">
        <f>67189192-1</f>
        <v>67189191</v>
      </c>
      <c r="L35" s="7">
        <v>157342360</v>
      </c>
      <c r="M35" s="7">
        <v>101663063</v>
      </c>
    </row>
    <row r="36" spans="1:13" ht="12.75">
      <c r="A36" s="194" t="s">
        <v>224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>
        <v>538233</v>
      </c>
      <c r="K36" s="7"/>
      <c r="L36" s="7">
        <v>0</v>
      </c>
      <c r="M36" s="7">
        <v>0</v>
      </c>
    </row>
    <row r="37" spans="1:13" ht="12.75">
      <c r="A37" s="194" t="s">
        <v>67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>
        <v>703539</v>
      </c>
      <c r="K37" s="7"/>
      <c r="L37" s="7">
        <v>0</v>
      </c>
      <c r="M37" s="7">
        <v>0</v>
      </c>
    </row>
    <row r="38" spans="1:13" ht="12.75">
      <c r="A38" s="194" t="s">
        <v>195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>
        <v>578218.05</v>
      </c>
      <c r="K38" s="7">
        <f>578218-231143</f>
        <v>347075</v>
      </c>
      <c r="L38" s="7">
        <v>782350</v>
      </c>
      <c r="M38" s="7">
        <f>782350-399715</f>
        <v>382635</v>
      </c>
    </row>
    <row r="39" spans="1:13" ht="12.75">
      <c r="A39" s="194" t="s">
        <v>196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4" t="s">
        <v>225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4" t="s">
        <v>226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4" t="s">
        <v>215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3">
        <f>J7+J27+J38+J40</f>
        <v>1479129753.05</v>
      </c>
      <c r="K42" s="53">
        <f>K7+K27+K38+K40</f>
        <v>389543178</v>
      </c>
      <c r="L42" s="53">
        <f>L7+L27+L38+L40</f>
        <v>1722197581</v>
      </c>
      <c r="M42" s="53">
        <f>M7+M27+M38+M40</f>
        <v>447953042</v>
      </c>
    </row>
    <row r="43" spans="1:13" ht="12.75">
      <c r="A43" s="194" t="s">
        <v>216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3">
        <f>J10+J33+J39+J41</f>
        <v>1635243853</v>
      </c>
      <c r="K43" s="53">
        <f>K10+K33+K39+K41</f>
        <v>436527027</v>
      </c>
      <c r="L43" s="53">
        <f>L10+L33+L39+L41</f>
        <v>1796775064</v>
      </c>
      <c r="M43" s="53">
        <f>M10+M33+M39+M41</f>
        <v>482767152</v>
      </c>
    </row>
    <row r="44" spans="1:13" ht="12.75">
      <c r="A44" s="194" t="s">
        <v>236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3">
        <f>J42-J43</f>
        <v>-156114099.95000005</v>
      </c>
      <c r="K44" s="53">
        <f>K42-K43</f>
        <v>-46983849</v>
      </c>
      <c r="L44" s="53">
        <f>L42-L43</f>
        <v>-74577483</v>
      </c>
      <c r="M44" s="53">
        <f>M42-M43</f>
        <v>-34814110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156114099.95000005</v>
      </c>
      <c r="K46" s="53">
        <f>IF(K43&gt;K42,K43-K42,0)</f>
        <v>46983849</v>
      </c>
      <c r="L46" s="53">
        <f>IF(L43&gt;L42,L43-L42,0)</f>
        <v>74577483</v>
      </c>
      <c r="M46" s="53">
        <f>IF(M43&gt;M42,M43-M42,0)</f>
        <v>34814110</v>
      </c>
    </row>
    <row r="47" spans="1:13" ht="12.75">
      <c r="A47" s="194" t="s">
        <v>217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>
        <v>121904</v>
      </c>
      <c r="K47" s="7">
        <v>0</v>
      </c>
      <c r="L47" s="7">
        <v>251285</v>
      </c>
      <c r="M47" s="7">
        <v>0</v>
      </c>
    </row>
    <row r="48" spans="1:13" ht="12.75">
      <c r="A48" s="194" t="s">
        <v>237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3">
        <f>J44-J47</f>
        <v>-156236003.95000005</v>
      </c>
      <c r="K48" s="53">
        <f>K44-K47</f>
        <v>-46983849</v>
      </c>
      <c r="L48" s="53">
        <f>L44-L47</f>
        <v>-74828768</v>
      </c>
      <c r="M48" s="53">
        <f>M44-M47</f>
        <v>-34814110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5" t="s">
        <v>220</v>
      </c>
      <c r="B50" s="236"/>
      <c r="C50" s="236"/>
      <c r="D50" s="236"/>
      <c r="E50" s="236"/>
      <c r="F50" s="236"/>
      <c r="G50" s="236"/>
      <c r="H50" s="237"/>
      <c r="I50" s="2">
        <v>154</v>
      </c>
      <c r="J50" s="61">
        <f>IF(J48&lt;0,-J48,0)</f>
        <v>156236003.95000005</v>
      </c>
      <c r="K50" s="61">
        <f>IF(K48&lt;0,-K48,0)</f>
        <v>46983849</v>
      </c>
      <c r="L50" s="61">
        <f>IF(L48&lt;0,-L48,0)</f>
        <v>74828768</v>
      </c>
      <c r="M50" s="61">
        <f>IF(M48&lt;0,-M48,0)</f>
        <v>34814110</v>
      </c>
    </row>
    <row r="51" spans="1:13" ht="12.75" customHeight="1">
      <c r="A51" s="211" t="s">
        <v>312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91" t="s">
        <v>187</v>
      </c>
      <c r="B52" s="192"/>
      <c r="C52" s="192"/>
      <c r="D52" s="192"/>
      <c r="E52" s="192"/>
      <c r="F52" s="192"/>
      <c r="G52" s="192"/>
      <c r="H52" s="192"/>
      <c r="I52" s="55"/>
      <c r="J52" s="55"/>
      <c r="K52" s="55"/>
      <c r="L52" s="55"/>
      <c r="M52" s="292"/>
    </row>
    <row r="53" spans="1:13" ht="12.75">
      <c r="A53" s="232" t="s">
        <v>234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>
        <f>+J48</f>
        <v>-156236003.95000005</v>
      </c>
      <c r="K53" s="7">
        <f>+K48</f>
        <v>-46983849</v>
      </c>
      <c r="L53" s="7">
        <f>+L50</f>
        <v>74828768</v>
      </c>
      <c r="M53" s="7">
        <f>+M50</f>
        <v>34814110</v>
      </c>
    </row>
    <row r="54" spans="1:13" ht="12.75">
      <c r="A54" s="232" t="s">
        <v>235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93"/>
    </row>
    <row r="56" spans="1:13" ht="12.75">
      <c r="A56" s="191" t="s">
        <v>204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f>+J48</f>
        <v>-156236003.95000005</v>
      </c>
      <c r="K56" s="6">
        <f>+K48</f>
        <v>-46983849</v>
      </c>
      <c r="L56" s="6">
        <f>+L48</f>
        <v>-74828768</v>
      </c>
      <c r="M56" s="6">
        <f>+M48</f>
        <v>-34814110</v>
      </c>
    </row>
    <row r="57" spans="1:13" ht="12.75">
      <c r="A57" s="194" t="s">
        <v>221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3">
        <f>SUM(J58:J64)</f>
        <v>-6708275</v>
      </c>
      <c r="K57" s="53">
        <f>SUM(K58:K64)</f>
        <v>-6120157</v>
      </c>
      <c r="L57" s="53">
        <f>SUM(L58:L64)</f>
        <v>-9991626</v>
      </c>
      <c r="M57" s="53">
        <f>SUM(M58:M64)</f>
        <v>-2738097</v>
      </c>
    </row>
    <row r="58" spans="1:13" ht="12.75">
      <c r="A58" s="194" t="s">
        <v>228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12.75">
      <c r="A59" s="194" t="s">
        <v>229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.75">
      <c r="A61" s="194" t="s">
        <v>230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>
        <v>-6708275</v>
      </c>
      <c r="K61" s="7">
        <v>-6120157</v>
      </c>
      <c r="L61" s="7">
        <v>-9991626</v>
      </c>
      <c r="M61" s="7">
        <v>-2738097</v>
      </c>
    </row>
    <row r="62" spans="1:13" ht="12.75">
      <c r="A62" s="194" t="s">
        <v>231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232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233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222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12.75">
      <c r="A66" s="194" t="s">
        <v>193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3">
        <f>J57-J65</f>
        <v>-6708275</v>
      </c>
      <c r="K66" s="53">
        <f>K57-K65</f>
        <v>-6120157</v>
      </c>
      <c r="L66" s="53">
        <f>L57-L65</f>
        <v>-9991626</v>
      </c>
      <c r="M66" s="53">
        <f>M57-M65</f>
        <v>-2738097</v>
      </c>
    </row>
    <row r="67" spans="1:13" ht="12.75">
      <c r="A67" s="194" t="s">
        <v>194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1">
        <f>J56+J66</f>
        <v>-162944278.95000005</v>
      </c>
      <c r="K67" s="61">
        <f>K56+K66</f>
        <v>-53104006</v>
      </c>
      <c r="L67" s="61">
        <f>L56+L66</f>
        <v>-84820394</v>
      </c>
      <c r="M67" s="61">
        <f>M56+M66</f>
        <v>-37552207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94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95"/>
    </row>
    <row r="70" spans="1:13" ht="12.75">
      <c r="A70" s="232" t="s">
        <v>234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>
        <f>+J67</f>
        <v>-162944278.95000005</v>
      </c>
      <c r="K70" s="7">
        <f>+K67</f>
        <v>-53104006</v>
      </c>
      <c r="L70" s="7">
        <f>+L67</f>
        <v>-84820394</v>
      </c>
      <c r="M70" s="7">
        <f>+M67</f>
        <v>-37552207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K23:K24 J27:K27 J62:K65536 J48:K60 J1:J7 J22:K22 J16 J10:J12 J38:K46 A1:I65536 J33:K33 K1:K21 L1:IV65536"/>
    <dataValidation type="whole" operator="greaterThanOrEqual" allowBlank="1" showInputMessage="1" showErrorMessage="1" errorTitle="Pogrešan unos" error="Mogu se unijeti samo cjelobrojne pozitivne vrijednosti." sqref="K25:K26 J17:J21 J13:J15 J8:J9 J34:K37 J28:K32 J23:J26">
      <formula1>0</formula1>
    </dataValidation>
    <dataValidation type="whole" operator="notEqual" allowBlank="1" showInputMessage="1" showErrorMessage="1" errorTitle="Pogrešan unos" error="Mogu se unijeti samo cjelobrojne vrijednosti." sqref="J47:K47 J61:K61">
      <formula1>999999999999</formula1>
    </dataValidation>
  </dataValidations>
  <printOptions/>
  <pageMargins left="0.4330708661417323" right="0.15748031496062992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92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3" sqref="A13:H13"/>
    </sheetView>
  </sheetViews>
  <sheetFormatPr defaultColWidth="9.140625" defaultRowHeight="12.75"/>
  <cols>
    <col min="1" max="9" width="9.140625" style="52" customWidth="1"/>
    <col min="10" max="10" width="10.8515625" style="52" bestFit="1" customWidth="1"/>
    <col min="11" max="11" width="12.8515625" style="52" customWidth="1"/>
    <col min="12" max="16384" width="9.140625" style="52" customWidth="1"/>
  </cols>
  <sheetData>
    <row r="1" spans="1:11" ht="21" customHeight="1">
      <c r="A1" s="249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6.5" customHeight="1">
      <c r="A2" s="250" t="s">
        <v>323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324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33.75">
      <c r="A4" s="251" t="s">
        <v>59</v>
      </c>
      <c r="B4" s="251"/>
      <c r="C4" s="251"/>
      <c r="D4" s="251"/>
      <c r="E4" s="251"/>
      <c r="F4" s="251"/>
      <c r="G4" s="251"/>
      <c r="H4" s="251"/>
      <c r="I4" s="65" t="s">
        <v>279</v>
      </c>
      <c r="J4" s="66" t="s">
        <v>319</v>
      </c>
      <c r="K4" s="66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283</v>
      </c>
      <c r="K5" s="68" t="s">
        <v>284</v>
      </c>
    </row>
    <row r="6" spans="1:11" ht="12.75">
      <c r="A6" s="211" t="s">
        <v>156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-156236004</v>
      </c>
      <c r="K7" s="7">
        <v>-74577483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148215020</v>
      </c>
      <c r="K8" s="7">
        <v>140188772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16709715</v>
      </c>
      <c r="K9" s="7">
        <v>0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>
        <v>3280892</v>
      </c>
      <c r="K10" s="7">
        <v>0</v>
      </c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>
        <v>643377</v>
      </c>
      <c r="K11" s="7">
        <v>0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176783063</v>
      </c>
      <c r="K12" s="7">
        <v>199511408</v>
      </c>
    </row>
    <row r="13" spans="1:11" ht="12.75">
      <c r="A13" s="194" t="s">
        <v>157</v>
      </c>
      <c r="B13" s="195"/>
      <c r="C13" s="195"/>
      <c r="D13" s="195"/>
      <c r="E13" s="195"/>
      <c r="F13" s="195"/>
      <c r="G13" s="195"/>
      <c r="H13" s="195"/>
      <c r="I13" s="1">
        <v>7</v>
      </c>
      <c r="J13" s="63">
        <f>SUM(J7:J12)</f>
        <v>189396063</v>
      </c>
      <c r="K13" s="53">
        <f>SUM(K7:K12)</f>
        <v>265122697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0</v>
      </c>
      <c r="K14" s="7">
        <v>4529485</v>
      </c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0</v>
      </c>
      <c r="K15" s="7">
        <v>34320774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0</v>
      </c>
      <c r="K16" s="7">
        <v>5752336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20674819</v>
      </c>
      <c r="K17" s="7">
        <v>10922964</v>
      </c>
    </row>
    <row r="18" spans="1:11" ht="12.75">
      <c r="A18" s="194" t="s">
        <v>158</v>
      </c>
      <c r="B18" s="195"/>
      <c r="C18" s="195"/>
      <c r="D18" s="195"/>
      <c r="E18" s="195"/>
      <c r="F18" s="195"/>
      <c r="G18" s="195"/>
      <c r="H18" s="195"/>
      <c r="I18" s="1">
        <v>12</v>
      </c>
      <c r="J18" s="63">
        <f>SUM(J14:J17)</f>
        <v>20674819</v>
      </c>
      <c r="K18" s="53">
        <f>SUM(K14:K17)</f>
        <v>55525559</v>
      </c>
    </row>
    <row r="19" spans="1:11" ht="12.75">
      <c r="A19" s="194" t="s">
        <v>36</v>
      </c>
      <c r="B19" s="195"/>
      <c r="C19" s="195"/>
      <c r="D19" s="195"/>
      <c r="E19" s="195"/>
      <c r="F19" s="195"/>
      <c r="G19" s="195"/>
      <c r="H19" s="195"/>
      <c r="I19" s="1">
        <v>13</v>
      </c>
      <c r="J19" s="63">
        <f>IF(J13&gt;J18,J13-J18,0)</f>
        <v>168721244</v>
      </c>
      <c r="K19" s="53">
        <f>IF(K13&gt;K18,K13-K18,0)</f>
        <v>209597138</v>
      </c>
    </row>
    <row r="20" spans="1:11" ht="12.75">
      <c r="A20" s="194" t="s">
        <v>37</v>
      </c>
      <c r="B20" s="195"/>
      <c r="C20" s="195"/>
      <c r="D20" s="195"/>
      <c r="E20" s="195"/>
      <c r="F20" s="195"/>
      <c r="G20" s="195"/>
      <c r="H20" s="195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1" t="s">
        <v>159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2600893</v>
      </c>
      <c r="K22" s="7">
        <v>666595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>
        <v>0</v>
      </c>
      <c r="K23" s="7">
        <v>0</v>
      </c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0</v>
      </c>
      <c r="K24" s="7">
        <v>0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0</v>
      </c>
      <c r="K25" s="7">
        <v>0</v>
      </c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>
        <v>25126208</v>
      </c>
      <c r="K26" s="7">
        <v>0</v>
      </c>
    </row>
    <row r="27" spans="1:11" ht="12.75">
      <c r="A27" s="194" t="s">
        <v>168</v>
      </c>
      <c r="B27" s="195"/>
      <c r="C27" s="195"/>
      <c r="D27" s="195"/>
      <c r="E27" s="195"/>
      <c r="F27" s="195"/>
      <c r="G27" s="195"/>
      <c r="H27" s="195"/>
      <c r="I27" s="1">
        <v>20</v>
      </c>
      <c r="J27" s="63">
        <f>SUM(J22:J26)</f>
        <v>27727101</v>
      </c>
      <c r="K27" s="53">
        <f>SUM(K22:K26)</f>
        <v>666595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68752280</v>
      </c>
      <c r="K28" s="7">
        <v>44149542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>
        <v>0</v>
      </c>
      <c r="K29" s="7">
        <v>0</v>
      </c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0</v>
      </c>
      <c r="K30" s="7">
        <v>16348960</v>
      </c>
    </row>
    <row r="31" spans="1:11" ht="12.75">
      <c r="A31" s="194" t="s">
        <v>5</v>
      </c>
      <c r="B31" s="195"/>
      <c r="C31" s="195"/>
      <c r="D31" s="195"/>
      <c r="E31" s="195"/>
      <c r="F31" s="195"/>
      <c r="G31" s="195"/>
      <c r="H31" s="195"/>
      <c r="I31" s="1">
        <v>24</v>
      </c>
      <c r="J31" s="63">
        <f>SUM(J28:J30)</f>
        <v>68752280</v>
      </c>
      <c r="K31" s="53">
        <f>SUM(K28:K30)</f>
        <v>60498502</v>
      </c>
    </row>
    <row r="32" spans="1:11" ht="12.75">
      <c r="A32" s="194" t="s">
        <v>38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194" t="s">
        <v>39</v>
      </c>
      <c r="B33" s="195"/>
      <c r="C33" s="195"/>
      <c r="D33" s="195"/>
      <c r="E33" s="195"/>
      <c r="F33" s="195"/>
      <c r="G33" s="195"/>
      <c r="H33" s="195"/>
      <c r="I33" s="1">
        <v>26</v>
      </c>
      <c r="J33" s="63">
        <f>IF(J31&gt;J27,J31-J27,0)</f>
        <v>41025179</v>
      </c>
      <c r="K33" s="53">
        <f>IF(K31&gt;K27,K31-K27,0)</f>
        <v>59831907</v>
      </c>
    </row>
    <row r="34" spans="1:11" ht="12.75">
      <c r="A34" s="211" t="s">
        <v>160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0</v>
      </c>
      <c r="K35" s="7">
        <v>0</v>
      </c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33014657</v>
      </c>
      <c r="K36" s="7">
        <v>8653721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>
        <v>0</v>
      </c>
      <c r="K37" s="7">
        <v>0</v>
      </c>
    </row>
    <row r="38" spans="1:11" ht="12.75">
      <c r="A38" s="194" t="s">
        <v>68</v>
      </c>
      <c r="B38" s="195"/>
      <c r="C38" s="195"/>
      <c r="D38" s="195"/>
      <c r="E38" s="195"/>
      <c r="F38" s="195"/>
      <c r="G38" s="195"/>
      <c r="H38" s="195"/>
      <c r="I38" s="1">
        <v>30</v>
      </c>
      <c r="J38" s="63">
        <f>SUM(J35:J37)</f>
        <v>33014657</v>
      </c>
      <c r="K38" s="53">
        <f>SUM(K35:K37)</f>
        <v>8653721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156879036</v>
      </c>
      <c r="K39" s="7">
        <v>163070221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0</v>
      </c>
      <c r="K40" s="7">
        <v>0</v>
      </c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>
        <v>380137</v>
      </c>
      <c r="K41" s="7">
        <v>508510</v>
      </c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>
        <v>0</v>
      </c>
      <c r="K42" s="7">
        <v>0</v>
      </c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19522585</v>
      </c>
      <c r="K43" s="7">
        <v>22942322</v>
      </c>
    </row>
    <row r="44" spans="1:11" ht="12.75">
      <c r="A44" s="194" t="s">
        <v>69</v>
      </c>
      <c r="B44" s="195"/>
      <c r="C44" s="195"/>
      <c r="D44" s="195"/>
      <c r="E44" s="195"/>
      <c r="F44" s="195"/>
      <c r="G44" s="195"/>
      <c r="H44" s="195"/>
      <c r="I44" s="1">
        <v>36</v>
      </c>
      <c r="J44" s="63">
        <f>SUM(J39:J43)</f>
        <v>176781758</v>
      </c>
      <c r="K44" s="53">
        <f>SUM(K39:K43)</f>
        <v>186521053</v>
      </c>
    </row>
    <row r="45" spans="1:11" ht="12.75">
      <c r="A45" s="194" t="s">
        <v>17</v>
      </c>
      <c r="B45" s="195"/>
      <c r="C45" s="195"/>
      <c r="D45" s="195"/>
      <c r="E45" s="195"/>
      <c r="F45" s="195"/>
      <c r="G45" s="195"/>
      <c r="H45" s="195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194" t="s">
        <v>18</v>
      </c>
      <c r="B46" s="195"/>
      <c r="C46" s="195"/>
      <c r="D46" s="195"/>
      <c r="E46" s="195"/>
      <c r="F46" s="195"/>
      <c r="G46" s="195"/>
      <c r="H46" s="195"/>
      <c r="I46" s="1">
        <v>38</v>
      </c>
      <c r="J46" s="63">
        <f>IF(J44&gt;J38,J44-J38,0)</f>
        <v>143767101</v>
      </c>
      <c r="K46" s="53">
        <f>IF(K44&gt;K38,K44-K38,0)</f>
        <v>177867332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IF(J20-J19+J33-J32+J46-J45&gt;0,J20-J19+J33-J32+J46-J45,0)</f>
        <v>16071036</v>
      </c>
      <c r="K48" s="53">
        <f>IF(K20-K19+K33-K32+K46-K45&gt;0,K20-K19+K33-K32+K46-K45,0)</f>
        <v>28102101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69543779</v>
      </c>
      <c r="K49" s="7">
        <v>53472743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v>0</v>
      </c>
      <c r="K50" s="7">
        <v>0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v>16071036</v>
      </c>
      <c r="K51" s="7">
        <v>28102101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4">
        <f>J49+J50-J51</f>
        <v>53472743</v>
      </c>
      <c r="K52" s="61">
        <v>25370642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3 J18:J21 J27 J31:J34 J38 J44:J48 J52:J65536"/>
    <dataValidation type="whole" operator="notEqual" allowBlank="1" showInputMessage="1" showErrorMessage="1" errorTitle="Pogrešan unos" error="Mogu se unijeti samo cjelobrojne vrijednosti." sqref="J7:J12 J14:J17 J22:J26 J28:J30 J35:J37 J39:J43 J49:J51">
      <formula1>9999999998</formula1>
    </dataValidation>
  </dataValidations>
  <printOptions/>
  <pageMargins left="0.4724409448818898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5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51" t="s">
        <v>59</v>
      </c>
      <c r="B4" s="251"/>
      <c r="C4" s="251"/>
      <c r="D4" s="251"/>
      <c r="E4" s="251"/>
      <c r="F4" s="251"/>
      <c r="G4" s="251"/>
      <c r="H4" s="251"/>
      <c r="I4" s="65" t="s">
        <v>279</v>
      </c>
      <c r="J4" s="66" t="s">
        <v>319</v>
      </c>
      <c r="K4" s="66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71">
        <v>2</v>
      </c>
      <c r="J5" s="72" t="s">
        <v>283</v>
      </c>
      <c r="K5" s="72" t="s">
        <v>284</v>
      </c>
    </row>
    <row r="6" spans="1:11" ht="12.75">
      <c r="A6" s="211" t="s">
        <v>156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194" t="s">
        <v>198</v>
      </c>
      <c r="B12" s="195"/>
      <c r="C12" s="195"/>
      <c r="D12" s="195"/>
      <c r="E12" s="195"/>
      <c r="F12" s="195"/>
      <c r="G12" s="195"/>
      <c r="H12" s="19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194" t="s">
        <v>47</v>
      </c>
      <c r="B19" s="195"/>
      <c r="C19" s="195"/>
      <c r="D19" s="195"/>
      <c r="E19" s="195"/>
      <c r="F19" s="195"/>
      <c r="G19" s="195"/>
      <c r="H19" s="19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194" t="s">
        <v>108</v>
      </c>
      <c r="B20" s="258"/>
      <c r="C20" s="258"/>
      <c r="D20" s="258"/>
      <c r="E20" s="258"/>
      <c r="F20" s="258"/>
      <c r="G20" s="258"/>
      <c r="H20" s="25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08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19"/>
      <c r="C22" s="219"/>
      <c r="D22" s="219"/>
      <c r="E22" s="219"/>
      <c r="F22" s="219"/>
      <c r="G22" s="219"/>
      <c r="H22" s="219"/>
      <c r="I22" s="253"/>
      <c r="J22" s="253"/>
      <c r="K22" s="254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194" t="s">
        <v>114</v>
      </c>
      <c r="B28" s="195"/>
      <c r="C28" s="195"/>
      <c r="D28" s="195"/>
      <c r="E28" s="195"/>
      <c r="F28" s="195"/>
      <c r="G28" s="195"/>
      <c r="H28" s="19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194" t="s">
        <v>48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194" t="s">
        <v>110</v>
      </c>
      <c r="B33" s="195"/>
      <c r="C33" s="195"/>
      <c r="D33" s="195"/>
      <c r="E33" s="195"/>
      <c r="F33" s="195"/>
      <c r="G33" s="195"/>
      <c r="H33" s="19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194" t="s">
        <v>111</v>
      </c>
      <c r="B34" s="195"/>
      <c r="C34" s="195"/>
      <c r="D34" s="195"/>
      <c r="E34" s="195"/>
      <c r="F34" s="195"/>
      <c r="G34" s="195"/>
      <c r="H34" s="19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19"/>
      <c r="C35" s="219"/>
      <c r="D35" s="219"/>
      <c r="E35" s="219"/>
      <c r="F35" s="219"/>
      <c r="G35" s="219"/>
      <c r="H35" s="219"/>
      <c r="I35" s="253">
        <v>0</v>
      </c>
      <c r="J35" s="253"/>
      <c r="K35" s="254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194" t="s">
        <v>49</v>
      </c>
      <c r="B39" s="195"/>
      <c r="C39" s="195"/>
      <c r="D39" s="195"/>
      <c r="E39" s="195"/>
      <c r="F39" s="195"/>
      <c r="G39" s="195"/>
      <c r="H39" s="19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194" t="s">
        <v>148</v>
      </c>
      <c r="B45" s="195"/>
      <c r="C45" s="195"/>
      <c r="D45" s="195"/>
      <c r="E45" s="195"/>
      <c r="F45" s="195"/>
      <c r="G45" s="195"/>
      <c r="H45" s="19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194" t="s">
        <v>162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194" t="s">
        <v>163</v>
      </c>
      <c r="B47" s="195"/>
      <c r="C47" s="195"/>
      <c r="D47" s="195"/>
      <c r="E47" s="195"/>
      <c r="F47" s="195"/>
      <c r="G47" s="195"/>
      <c r="H47" s="19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194" t="s">
        <v>149</v>
      </c>
      <c r="B48" s="195"/>
      <c r="C48" s="195"/>
      <c r="D48" s="195"/>
      <c r="E48" s="195"/>
      <c r="F48" s="195"/>
      <c r="G48" s="195"/>
      <c r="H48" s="19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4" t="s">
        <v>15</v>
      </c>
      <c r="B49" s="195"/>
      <c r="C49" s="195"/>
      <c r="D49" s="195"/>
      <c r="E49" s="195"/>
      <c r="F49" s="195"/>
      <c r="G49" s="195"/>
      <c r="H49" s="19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4" t="s">
        <v>161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175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/>
    </row>
    <row r="52" spans="1:11" ht="12.75">
      <c r="A52" s="194" t="s">
        <v>176</v>
      </c>
      <c r="B52" s="195"/>
      <c r="C52" s="195"/>
      <c r="D52" s="195"/>
      <c r="E52" s="195"/>
      <c r="F52" s="195"/>
      <c r="G52" s="195"/>
      <c r="H52" s="195"/>
      <c r="I52" s="1">
        <v>44</v>
      </c>
      <c r="J52" s="5"/>
      <c r="K52" s="7"/>
    </row>
    <row r="53" spans="1:11" ht="12.75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1" zoomScalePageLayoutView="0" workbookViewId="0" topLeftCell="A1">
      <selection activeCell="K17" sqref="K1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9.140625" style="75" customWidth="1"/>
    <col min="7" max="7" width="8.140625" style="75" customWidth="1"/>
    <col min="8" max="8" width="6.28125" style="75" customWidth="1"/>
    <col min="9" max="9" width="9.140625" style="75" customWidth="1"/>
    <col min="10" max="10" width="11.7109375" style="75" customWidth="1"/>
    <col min="11" max="11" width="12.7109375" style="75" customWidth="1"/>
    <col min="12" max="16384" width="9.140625" style="75" customWidth="1"/>
  </cols>
  <sheetData>
    <row r="1" spans="1:12" ht="19.5" customHeight="1">
      <c r="A1" s="268" t="s">
        <v>281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74"/>
    </row>
    <row r="2" spans="1:12" ht="15.75">
      <c r="A2" s="42"/>
      <c r="B2" s="73"/>
      <c r="C2" s="278" t="s">
        <v>282</v>
      </c>
      <c r="D2" s="278"/>
      <c r="E2" s="76">
        <v>40544</v>
      </c>
      <c r="F2" s="43" t="s">
        <v>250</v>
      </c>
      <c r="G2" s="279" t="s">
        <v>327</v>
      </c>
      <c r="H2" s="280"/>
      <c r="I2" s="73"/>
      <c r="J2" s="73"/>
      <c r="K2" s="73"/>
      <c r="L2" s="77"/>
    </row>
    <row r="3" spans="1:11" ht="23.25">
      <c r="A3" s="281" t="s">
        <v>328</v>
      </c>
      <c r="B3" s="281"/>
      <c r="C3" s="281"/>
      <c r="D3" s="281"/>
      <c r="E3" s="281"/>
      <c r="F3" s="281"/>
      <c r="G3" s="281"/>
      <c r="H3" s="281"/>
      <c r="I3" s="80" t="s">
        <v>305</v>
      </c>
      <c r="J3" s="81" t="s">
        <v>150</v>
      </c>
      <c r="K3" s="81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3">
        <v>2</v>
      </c>
      <c r="J4" s="82" t="s">
        <v>283</v>
      </c>
      <c r="K4" s="82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6">
        <v>989985500</v>
      </c>
      <c r="K5" s="45">
        <v>989985500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7">
        <v>0</v>
      </c>
      <c r="K6" s="46">
        <v>0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7">
        <f>2370110-2310728-32600</f>
        <v>26782</v>
      </c>
      <c r="K7" s="46">
        <v>-9849272</v>
      </c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7">
        <v>-790967504</v>
      </c>
      <c r="K8" s="46">
        <v>-947521287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7">
        <v>-156236004</v>
      </c>
      <c r="K9" s="46">
        <v>-74828768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7">
        <v>100864360</v>
      </c>
      <c r="K10" s="46">
        <v>88115871</v>
      </c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7"/>
      <c r="K11" s="46">
        <v>0</v>
      </c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7"/>
      <c r="K12" s="46">
        <v>0</v>
      </c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7"/>
      <c r="K13" s="46">
        <v>0</v>
      </c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8">
        <f>SUM(J5:J13)</f>
        <v>143673134</v>
      </c>
      <c r="K14" s="78">
        <f>SUM(K5:K13)</f>
        <v>45902044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7"/>
      <c r="K15" s="46">
        <v>0</v>
      </c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7"/>
      <c r="K16" s="46">
        <v>0</v>
      </c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7">
        <v>-6708275</v>
      </c>
      <c r="K17" s="46">
        <v>-9991626</v>
      </c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7"/>
      <c r="K18" s="46">
        <v>0</v>
      </c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7"/>
      <c r="K19" s="46">
        <v>0</v>
      </c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7">
        <f>-175970848+212260+6708275</f>
        <v>-169050313</v>
      </c>
      <c r="K20" s="46">
        <v>-87779464</v>
      </c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44">
        <v>17</v>
      </c>
      <c r="J21" s="79">
        <v>-175758588</v>
      </c>
      <c r="K21" s="286">
        <f>SUM(K15:K20)</f>
        <v>-97771090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2" t="s">
        <v>302</v>
      </c>
      <c r="B23" s="263"/>
      <c r="C23" s="263"/>
      <c r="D23" s="263"/>
      <c r="E23" s="263"/>
      <c r="F23" s="263"/>
      <c r="G23" s="263"/>
      <c r="H23" s="263"/>
      <c r="I23" s="47">
        <v>18</v>
      </c>
      <c r="J23" s="45">
        <f>+J21</f>
        <v>-175758588</v>
      </c>
      <c r="K23" s="45">
        <f>+K21</f>
        <v>-97771090</v>
      </c>
    </row>
    <row r="24" spans="1:11" ht="17.25" customHeight="1">
      <c r="A24" s="264" t="s">
        <v>303</v>
      </c>
      <c r="B24" s="265"/>
      <c r="C24" s="265"/>
      <c r="D24" s="265"/>
      <c r="E24" s="265"/>
      <c r="F24" s="265"/>
      <c r="G24" s="265"/>
      <c r="H24" s="265"/>
      <c r="I24" s="48">
        <v>19</v>
      </c>
      <c r="J24" s="79"/>
      <c r="K24" s="79"/>
    </row>
    <row r="25" spans="1:11" ht="30" customHeight="1">
      <c r="A25" s="266" t="s">
        <v>304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9" ht="12.75">
      <c r="K29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allowBlank="1" sqref="A1:I65536 J21:J65536 J14 J1:J4 L1:IV65536 K1:K20 K22:K65536"/>
    <dataValidation type="whole" operator="greaterThanOrEqual" allowBlank="1" showInputMessage="1" showErrorMessage="1" errorTitle="Pogrešan unos" error="Mogu se unijeti samo cjelobrojne pozitivne vrijednosti." sqref="K21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3" t="s">
        <v>280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4" t="s">
        <v>316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vesna.mikulec</cp:lastModifiedBy>
  <cp:lastPrinted>2012-02-14T12:32:25Z</cp:lastPrinted>
  <dcterms:created xsi:type="dcterms:W3CDTF">2008-10-17T11:51:54Z</dcterms:created>
  <dcterms:modified xsi:type="dcterms:W3CDTF">2012-02-14T12:35:45Z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