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5371" windowWidth="17955" windowHeight="1089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<sst xmlns="http://schemas.openxmlformats.org/spreadsheetml/2006/main" count="403" uniqueCount="353">
  <si>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</si>
  <si>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</si>
  <si>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</si>
  <si>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</si>
  <si>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</si>
  <si>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</si>
  <si>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</si>
  <si>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</si>
  <si>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</si>
  <si>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</si>
  <si>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</si>
  <si>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</si>
  <si>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</si>
  <si>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</si>
  <si>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</si>
  <si>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</si>
  <si>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</si>
  <si>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</si>
  <si>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</si>
  <si>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</si>
  <si>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</si>
  <si>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</si>
  <si>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</si>
  <si>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</si>
  <si>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</si>
  <si>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</si>
  <si>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</si>
  <si>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</si>
  <si>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</si>
  <si>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</si>
  <si>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</si>
  <si>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</si>
  <si>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</si>
  <si>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</si>
  <si>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</si>
  <si>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</si>
  <si>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</si>
  <si>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</si>
  <si>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</si>
  <si>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</si>
  <si>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</si>
  <si>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</si>
  <si>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</si>
  <si>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</si>
  <si>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</si>
  <si>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</si>
  <si>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</si>
  <si>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</si>
  <si>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</si>
  <si>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</si>
  <si>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</si>
  <si>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</si>
  <si>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</si>
  <si>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</si>
  <si>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</si>
  <si>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</si>
  <si>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</si>
  <si>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</si>
  <si>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</si>
  <si>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</si>
  <si>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</si>
  <si>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</si>
  <si>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</si>
  <si>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</si>
  <si>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</si>
  <si>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</si>
  <si>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</si>
  <si>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</si>
  <si>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</si>
  <si>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</si>
  <si>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</si>
  <si>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</si>
  <si>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</si>
  <si>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</si>
  <si>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</si>
  <si>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</si>
  <si>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</si>
  <si>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</si>
  <si>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</si>
  <si>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</si>
  <si>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</si>
  <si>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</si>
  <si>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</si>
  <si>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</si>
  <si>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</si>
  <si>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</si>
  <si>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</si>
  <si>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</si>
  <si>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</si>
  <si>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</si>
  <si>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</si>
  <si>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</si>
  <si>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</si>
  <si>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</si>
  <si>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</si>
  <si>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</si>
  <si>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</si>
  <si>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</si>
  <si>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</si>
  <si>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</si>
  <si>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</si>
  <si>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</si>
  <si>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</si>
  <si>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</si>
  <si>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</si>
  <si>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</si>
  <si>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</si>
  <si>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</si>
  <si>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</si>
  <si>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</si>
  <si>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</si>
  <si>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</si>
  <si>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</si>
  <si>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</si>
  <si>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</si>
  <si>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</si>
  <si>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</si>
  <si>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</si>
  <si>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</si>
  <si>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</si>
  <si>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</si>
  <si>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</si>
  <si>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</si>
  <si>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</si>
  <si>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</si>
  <si>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</si>
  <si>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</si>
  <si>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</si>
  <si>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</si>
  <si>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</si>
  <si>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</si>
  <si>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</si>
  <si>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</si>
  <si>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</si>
  <si>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</si>
  <si>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</si>
  <si>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</si>
  <si>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</si>
  <si>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</si>
  <si>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</si>
  <si>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</si>
  <si>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</si>
  <si>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</si>
  <si>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</si>
  <si>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</si>
  <si>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</si>
  <si>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</si>
  <si>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</si>
  <si>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</si>
  <si>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</si>
  <si>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</si>
  <si>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</si>
  <si>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</si>
  <si>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</si>
  <si>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</si>
  <si>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</si>
  <si>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</si>
  <si>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</si>
  <si>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</si>
  <si>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</si>
  <si>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</si>
  <si>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</si>
  <si>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</si>
  <si>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</si>
  <si>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</si>
  <si>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</si>
  <si>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</si>
  <si>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</si>
  <si>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</si>
  <si>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</si>
  <si>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</si>
  <si>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</si>
  <si>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</si>
  <si>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</si>
  <si>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</si>
  <si>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</si>
  <si>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</si>
  <si>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</si>
  <si>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</si>
  <si>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</si>
  <si>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</si>
  <si>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</si>
  <si>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</si>
  <si>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</si>
  <si>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</si>
  <si>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</si>
  <si>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</si>
  <si>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</si>
  <si>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</si>
  <si>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</si>
  <si>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</si>
  <si>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</si>
  <si>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</si>
  <si>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</si>
  <si>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</si>
  <si>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</si>
  <si>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</si>
  <si>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</si>
  <si>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</si>
  <si>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</si>
  <si>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</si>
  <si>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</si>
  <si>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</si>
  <si>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</si>
  <si>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</si>
  <si>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</si>
  <si>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</si>
  <si>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</si>
  <si>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</si>
  <si>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</si>
  <si>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</si>
  <si>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</si>
  <si>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</si>
  <si>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</si>
  <si>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</si>
  <si>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</si>
  <si>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</si>
  <si>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</si>
  <si>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</si>
  <si>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</si>
  <si>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</si>
  <si>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</si>
  <si>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</si>
  <si>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</si>
  <si>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</si>
  <si>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</si>
  <si>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</si>
  <si>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</si>
  <si>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</si>
  <si>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</si>
  <si>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</si>
  <si>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</si>
  <si>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</si>
  <si>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</si>
  <si>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</si>
  <si>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</si>
  <si>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</si>
  <si>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</si>
  <si>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</si>
  <si>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</si>
  <si>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</si>
  <si>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</si>
  <si>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</si>
  <si>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</si>
  <si>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</si>
  <si>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</si>
  <si>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</si>
  <si>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</si>
  <si>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</si>
  <si>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</si>
  <si>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</si>
  <si>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</si>
  <si>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</si>
  <si>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</si>
  <si>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</si>
  <si>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</si>
  <si>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</si>
  <si>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</si>
  <si>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</si>
  <si>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</si>
  <si>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</si>
  <si>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</si>
  <si>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</si>
  <si>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</si>
  <si>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</si>
  <si>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</si>
  <si>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</si>
  <si>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</si>
  <si>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</si>
  <si>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</si>
  <si>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</si>
  <si>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</si>
  <si>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</si>
  <si>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</si>
  <si>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</si>
  <si>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</si>
  <si>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</si>
  <si>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</si>
  <si>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</si>
  <si>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</si>
  <si>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</si>
  <si>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</si>
  <si>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</si>
  <si>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</si>
  <si>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</si>
  <si>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</si>
  <si>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</si>
  <si>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</si>
  <si>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</si>
  <si>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</si>
  <si>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</si>
  <si>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</si>
  <si>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</si>
  <si>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</si>
  <si>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</si>
  <si>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</si>
  <si>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</si>
  <si>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</si>
  <si>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</si>
  <si>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</si>
  <si>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</si>
  <si>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</si>
  <si>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</si>
  <si>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</si>
  <si>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</si>
  <si>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</si>
  <si>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</si>
  <si>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</si>
  <si>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</si>
  <si>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</si>
  <si>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</si>
  <si>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</si>
  <si>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</si>
  <si>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</si>
  <si>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</si>
  <si>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</si>
  <si>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</si>
  <si>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</si>
  <si>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</si>
  <si>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</si>
  <si>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</si>
  <si>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</si>
  <si>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</si>
  <si>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</si>
  <si>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stanje na dan 31.12.2010.</t>
  </si>
  <si>
    <t>03298744</t>
  </si>
  <si>
    <t>080037012</t>
  </si>
  <si>
    <t>24640993045</t>
  </si>
  <si>
    <t>CROATIA AIRLINES d.d.</t>
  </si>
  <si>
    <t>ZAGREB</t>
  </si>
  <si>
    <t>BANI 75 B</t>
  </si>
  <si>
    <t>fir@croatiaairlines.hr</t>
  </si>
  <si>
    <t>www.croatiaairlines.hr</t>
  </si>
  <si>
    <t>GRAD ZAGREB</t>
  </si>
  <si>
    <t>DA</t>
  </si>
  <si>
    <t>OBZOR PUTOVANJA d.o.o.</t>
  </si>
  <si>
    <t>Zagreb, Avenija Marina Držića bb</t>
  </si>
  <si>
    <t>AMADEUS CROATIA d.d.</t>
  </si>
  <si>
    <t>Zagreb, Trg kralja Tomislava 9</t>
  </si>
  <si>
    <t>00490555</t>
  </si>
  <si>
    <t>00485764</t>
  </si>
  <si>
    <t>Vesna Mikulec</t>
  </si>
  <si>
    <t>01 616 00 49</t>
  </si>
  <si>
    <t>01 617 66 90</t>
  </si>
  <si>
    <t>vesna.mikulec@croatiaairlines.hr</t>
  </si>
  <si>
    <t>u razdoblju 1.1.2010. do 31.12.2010.</t>
  </si>
  <si>
    <t>Obveznik: _CROATIA AIRLINES GRUPA________________________________________________________</t>
  </si>
  <si>
    <t>PLESO PRIJEVOZ d.o.o.</t>
  </si>
  <si>
    <t>SREĆKO ŠIMUNOVIĆ</t>
  </si>
  <si>
    <t>5110</t>
  </si>
  <si>
    <t>Obveznik: _CROATIA AIRLINES GRUPA_______________________________________</t>
  </si>
  <si>
    <t>Obveznik: CROATIA AIRLINES GRUPA___________________________________________________________</t>
  </si>
  <si>
    <t>00712728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</si>
</sst>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2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r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6">
      <selection activeCell="H34" sqref="H34:I3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>
        <v>40179</v>
      </c>
      <c r="F2" s="25"/>
      <c r="G2" s="26" t="s">
        <v>258</v>
      </c>
      <c r="H2" s="24">
        <v>40543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325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326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327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328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10010</v>
      </c>
      <c r="D14" s="139"/>
      <c r="E14" s="31"/>
      <c r="F14" s="131" t="s">
        <v>329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330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331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332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31" t="s">
        <v>329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31" t="s">
        <v>333</v>
      </c>
      <c r="E24" s="132"/>
      <c r="F24" s="132"/>
      <c r="G24" s="133"/>
      <c r="H24" s="38" t="s">
        <v>270</v>
      </c>
      <c r="I24" s="48">
        <f>1117+13+8</f>
        <v>1138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334</v>
      </c>
      <c r="D26" s="50"/>
      <c r="E26" s="22"/>
      <c r="F26" s="51"/>
      <c r="G26" s="126" t="s">
        <v>273</v>
      </c>
      <c r="H26" s="127"/>
      <c r="I26" s="52" t="s">
        <v>349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 t="s">
        <v>335</v>
      </c>
      <c r="B30" s="144"/>
      <c r="C30" s="144"/>
      <c r="D30" s="145"/>
      <c r="E30" s="143" t="s">
        <v>336</v>
      </c>
      <c r="F30" s="144"/>
      <c r="G30" s="144"/>
      <c r="H30" s="121" t="s">
        <v>339</v>
      </c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 t="s">
        <v>337</v>
      </c>
      <c r="B32" s="144"/>
      <c r="C32" s="144"/>
      <c r="D32" s="145"/>
      <c r="E32" s="143" t="s">
        <v>338</v>
      </c>
      <c r="F32" s="144"/>
      <c r="G32" s="144"/>
      <c r="H32" s="121" t="s">
        <v>340</v>
      </c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 t="s">
        <v>347</v>
      </c>
      <c r="B34" s="144"/>
      <c r="C34" s="144"/>
      <c r="D34" s="145"/>
      <c r="E34" s="143" t="s">
        <v>336</v>
      </c>
      <c r="F34" s="144"/>
      <c r="G34" s="144"/>
      <c r="H34" s="121" t="s">
        <v>352</v>
      </c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341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342</v>
      </c>
      <c r="D48" s="160"/>
      <c r="E48" s="161"/>
      <c r="F48" s="32"/>
      <c r="G48" s="38" t="s">
        <v>281</v>
      </c>
      <c r="H48" s="159" t="s">
        <v>343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344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348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r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1">
      <selection activeCell="K78" sqref="K78"/>
    </sheetView>
  </sheetViews>
  <sheetFormatPr defaultColWidth="9.140625" defaultRowHeight="12.75"/>
  <cols>
    <col min="8" max="8" width="2.57421875" style="0" customWidth="1"/>
    <col min="10" max="10" width="11.140625" style="0" bestFit="1" customWidth="1"/>
    <col min="11" max="11" width="12.7109375" style="0" customWidth="1"/>
  </cols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324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346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4.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1414472654</v>
      </c>
      <c r="K9" s="12">
        <f>K10+K17+K27+K36+K40</f>
        <v>1327446186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12440533</v>
      </c>
      <c r="K10" s="12">
        <f>SUM(K11:K16)</f>
        <v>17181342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>
        <v>0</v>
      </c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1231165</v>
      </c>
      <c r="K12" s="13">
        <v>16629020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>
        <v>0</v>
      </c>
      <c r="K13" s="13">
        <v>0</v>
      </c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>
        <v>0</v>
      </c>
      <c r="K14" s="13">
        <v>0</v>
      </c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>
        <v>11209368</v>
      </c>
      <c r="K15" s="13">
        <v>552322</v>
      </c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>
        <v>0</v>
      </c>
      <c r="K16" s="13">
        <v>0</v>
      </c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1357646536</v>
      </c>
      <c r="K17" s="12">
        <f>SUM(K18:K26)</f>
        <v>1273077639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24528160</v>
      </c>
      <c r="K18" s="13">
        <v>24528160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37723932</v>
      </c>
      <c r="K19" s="13">
        <v>34753339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93028632</v>
      </c>
      <c r="K20" s="13">
        <v>105035810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1152418266</v>
      </c>
      <c r="K21" s="13">
        <v>1054900547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>
        <v>0</v>
      </c>
      <c r="K22" s="13">
        <v>0</v>
      </c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37858615</v>
      </c>
      <c r="K23" s="13">
        <v>42116037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9920757</v>
      </c>
      <c r="K24" s="13">
        <v>10039374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2168174</v>
      </c>
      <c r="K25" s="13">
        <v>1704372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0</v>
      </c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43882870</v>
      </c>
      <c r="K27" s="12">
        <f>SUM(K28:K35)</f>
        <v>36684490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f>4512997-612997</f>
        <v>3900000</v>
      </c>
      <c r="K28" s="13">
        <f>4744140-844140</f>
        <v>3900000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>
        <v>0</v>
      </c>
      <c r="K29" s="13">
        <v>0</v>
      </c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0</v>
      </c>
      <c r="K30" s="13">
        <v>0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>
        <v>0</v>
      </c>
      <c r="K31" s="13">
        <v>0</v>
      </c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1702800</v>
      </c>
      <c r="K32" s="13">
        <v>1702800</v>
      </c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37667073</v>
      </c>
      <c r="K33" s="13">
        <v>30237550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0</v>
      </c>
      <c r="K34" s="13">
        <v>0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>
        <v>612997</v>
      </c>
      <c r="K35" s="13">
        <v>844140</v>
      </c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502715</v>
      </c>
      <c r="K36" s="12">
        <f>SUM(K37:K39)</f>
        <v>502715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>
        <v>0</v>
      </c>
      <c r="K37" s="13">
        <v>0</v>
      </c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>
        <v>0</v>
      </c>
      <c r="K38" s="13">
        <v>0</v>
      </c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>
        <v>502715</v>
      </c>
      <c r="K39" s="13">
        <v>502715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>
        <v>0</v>
      </c>
      <c r="K40" s="13">
        <v>0</v>
      </c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259785436</v>
      </c>
      <c r="K41" s="12">
        <f>K42+K50+K57+K65</f>
        <v>221862304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38765295</v>
      </c>
      <c r="K42" s="12">
        <f>SUM(K43:K49)</f>
        <v>38121918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38765295</v>
      </c>
      <c r="K43" s="13">
        <v>38121918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>
        <v>0</v>
      </c>
      <c r="K44" s="13">
        <v>0</v>
      </c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0</v>
      </c>
      <c r="K45" s="13">
        <v>0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0</v>
      </c>
      <c r="K46" s="13">
        <v>0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0</v>
      </c>
      <c r="K47" s="13">
        <v>0</v>
      </c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>
        <v>0</v>
      </c>
      <c r="K48" s="13">
        <v>0</v>
      </c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>
        <v>0</v>
      </c>
      <c r="K49" s="13">
        <v>0</v>
      </c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131291040</v>
      </c>
      <c r="K50" s="12">
        <f>SUM(K51:K56)</f>
        <v>128010149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43770</v>
      </c>
      <c r="K51" s="13">
        <v>43927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80526484</v>
      </c>
      <c r="K52" s="13">
        <v>74605317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>
        <v>0</v>
      </c>
      <c r="K53" s="13">
        <v>0</v>
      </c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403136</v>
      </c>
      <c r="K54" s="13">
        <v>303979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44893625</v>
      </c>
      <c r="K55" s="13">
        <v>44872619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5424025</v>
      </c>
      <c r="K56" s="13">
        <v>8184307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20185322</v>
      </c>
      <c r="K57" s="12">
        <f>SUM(K58:K64)</f>
        <v>2257494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>
        <v>0</v>
      </c>
      <c r="K58" s="13">
        <v>0</v>
      </c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0</v>
      </c>
      <c r="K59" s="13">
        <v>0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>
        <v>0</v>
      </c>
      <c r="K60" s="13">
        <v>0</v>
      </c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>
        <v>0</v>
      </c>
      <c r="K61" s="13">
        <v>0</v>
      </c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183</v>
      </c>
      <c r="K62" s="13">
        <v>182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1252733</v>
      </c>
      <c r="K63" s="13">
        <v>2013037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>
        <v>18932406</v>
      </c>
      <c r="K64" s="13">
        <v>244275</v>
      </c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69543779</v>
      </c>
      <c r="K65" s="13">
        <v>53472743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35341569</v>
      </c>
      <c r="K66" s="13">
        <v>37008247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1709599659</v>
      </c>
      <c r="K67" s="12">
        <f>K8+K9+K41+K66</f>
        <v>1586316737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319431722</v>
      </c>
      <c r="K70" s="20">
        <f>K71+K72+K73+K79+K80+K83+K86</f>
        <v>143673134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989985500</v>
      </c>
      <c r="K71" s="13">
        <v>989985500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0</v>
      </c>
      <c r="K72" s="13">
        <v>0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6522797</v>
      </c>
      <c r="K73" s="12">
        <f>K74+K75-K76+K77+K78</f>
        <v>26783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941483</v>
      </c>
      <c r="K74" s="13">
        <v>941483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0</v>
      </c>
      <c r="K75" s="13">
        <v>0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32600</v>
      </c>
      <c r="K76" s="13">
        <v>32600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>
        <v>0</v>
      </c>
      <c r="K77" s="13">
        <v>0</v>
      </c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5613914</v>
      </c>
      <c r="K78" s="13">
        <v>-882100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113612850</v>
      </c>
      <c r="K79" s="13">
        <v>100864360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-592189440</v>
      </c>
      <c r="K80" s="12">
        <f>K81-K82</f>
        <v>-790967505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>
        <v>0</v>
      </c>
      <c r="K81" s="13">
        <v>0</v>
      </c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592189440</v>
      </c>
      <c r="K82" s="13">
        <v>790967505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-198499985</v>
      </c>
      <c r="K83" s="12">
        <f>K84-K85</f>
        <v>-156236004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0</v>
      </c>
      <c r="K84" s="13">
        <v>0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198499985</v>
      </c>
      <c r="K85" s="13">
        <v>156236004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>
        <v>0</v>
      </c>
      <c r="K86" s="13">
        <v>0</v>
      </c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3100113</v>
      </c>
      <c r="K87" s="12">
        <f>SUM(K88:K90)</f>
        <v>840321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0</v>
      </c>
      <c r="K88" s="13">
        <v>0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>
        <v>0</v>
      </c>
      <c r="K89" s="13">
        <v>0</v>
      </c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3100113</v>
      </c>
      <c r="K90" s="13">
        <v>840321</v>
      </c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825083095</v>
      </c>
      <c r="K91" s="12">
        <f>SUM(K92:K100)</f>
        <v>837604457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>
        <v>0</v>
      </c>
      <c r="K92" s="13">
        <v>0</v>
      </c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>
        <v>0</v>
      </c>
      <c r="K93" s="13">
        <v>43378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716569517</v>
      </c>
      <c r="K94" s="13">
        <v>563545509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>
        <v>0</v>
      </c>
      <c r="K95" s="13">
        <v>0</v>
      </c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>
        <v>0</v>
      </c>
      <c r="K96" s="13">
        <v>0</v>
      </c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>
        <v>0</v>
      </c>
      <c r="K97" s="13">
        <v>0</v>
      </c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>
        <v>0</v>
      </c>
      <c r="K98" s="13">
        <v>0</v>
      </c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f>108450094+63484</f>
        <v>108513578</v>
      </c>
      <c r="K99" s="13">
        <v>274015570</v>
      </c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0</v>
      </c>
      <c r="K100" s="13"/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538082260</v>
      </c>
      <c r="K101" s="12">
        <f>SUM(K102:K113)</f>
        <v>592289857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2461706</v>
      </c>
      <c r="K102" s="13">
        <v>2428055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410812</v>
      </c>
      <c r="K103" s="13">
        <v>1484165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155890131</v>
      </c>
      <c r="K104" s="13">
        <v>194104381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f>7186637-63484</f>
        <v>7123153</v>
      </c>
      <c r="K105" s="13">
        <v>5979781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221755096</v>
      </c>
      <c r="K106" s="13">
        <v>219203640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>
        <v>0</v>
      </c>
      <c r="K107" s="13">
        <v>0</v>
      </c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>
        <v>0</v>
      </c>
      <c r="K108" s="13">
        <v>0</v>
      </c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10226178</v>
      </c>
      <c r="K109" s="13">
        <v>10181554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9266242</v>
      </c>
      <c r="K110" s="13">
        <v>9040079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230624</v>
      </c>
      <c r="K111" s="13">
        <v>227109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>
        <v>0</v>
      </c>
      <c r="K112" s="13">
        <v>0</v>
      </c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130718318</v>
      </c>
      <c r="K113" s="13">
        <v>149641093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23902469</v>
      </c>
      <c r="K114" s="13">
        <v>11908968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1709599659</v>
      </c>
      <c r="K115" s="12">
        <f>K70+K87+K91+K101+K114</f>
        <v>1586316737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/>
      <c r="K116" s="14"/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>
        <f>J70</f>
        <v>319431722</v>
      </c>
      <c r="K119" s="13">
        <f>K70</f>
        <v>143673134</v>
      </c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6">
      <selection activeCell="Q50" sqref="Q49:Q50"/>
    </sheetView>
  </sheetViews>
  <sheetFormatPr defaultColWidth="9.140625" defaultRowHeight="12.75"/>
  <cols>
    <col min="8" max="8" width="2.00390625" style="0" customWidth="1"/>
    <col min="9" max="9" width="7.57421875" style="0" customWidth="1"/>
    <col min="10" max="10" width="11.28125" style="0" customWidth="1"/>
    <col min="11" max="11" width="12.140625" style="0" customWidth="1"/>
  </cols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345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350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1356348455</v>
      </c>
      <c r="K7" s="20">
        <f>SUM(K8:K9)</f>
        <v>1395404751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1196109763</v>
      </c>
      <c r="K8" s="13">
        <v>1219720815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160238692</v>
      </c>
      <c r="K9" s="13">
        <v>175683936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1521292342</v>
      </c>
      <c r="K10" s="12">
        <f>K11+K12+K16+K20+K21+K22+K25+K26</f>
        <v>1519778140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>
        <v>0</v>
      </c>
      <c r="K11" s="13">
        <v>0</v>
      </c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1017842716</v>
      </c>
      <c r="K12" s="12">
        <f>SUM(K13:K15)</f>
        <v>1032957046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267186818</v>
      </c>
      <c r="K13" s="13">
        <v>295373855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6958551</v>
      </c>
      <c r="K14" s="13">
        <v>5739646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743697347</v>
      </c>
      <c r="K15" s="13">
        <v>731843545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246705771</v>
      </c>
      <c r="K16" s="12">
        <f>SUM(K17:K19)</f>
        <v>234527307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124830586</v>
      </c>
      <c r="K17" s="13">
        <v>118721795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77023744</v>
      </c>
      <c r="K18" s="13">
        <v>72230834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44851441</v>
      </c>
      <c r="K19" s="13">
        <v>43574678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148178642</v>
      </c>
      <c r="K20" s="13">
        <v>148215020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83309682</v>
      </c>
      <c r="K21" s="13">
        <v>80184069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28409</v>
      </c>
      <c r="K22" s="12">
        <f>SUM(K23:K24)</f>
        <v>4811026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>
        <v>0</v>
      </c>
      <c r="K23" s="13">
        <v>0</v>
      </c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28409</v>
      </c>
      <c r="K24" s="13">
        <v>4811026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1572726</v>
      </c>
      <c r="K25" s="13">
        <v>90924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23654396</v>
      </c>
      <c r="K26" s="13">
        <v>18992748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92487323</v>
      </c>
      <c r="K27" s="12">
        <f>SUM(K28:K32)</f>
        <v>83725002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181897</v>
      </c>
      <c r="K28" s="13">
        <v>65820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f>89796775-3116441</f>
        <v>86680334</v>
      </c>
      <c r="K29" s="13">
        <v>83176280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>
        <v>180284</v>
      </c>
      <c r="K30" s="13">
        <v>231143</v>
      </c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>
        <v>2328367</v>
      </c>
      <c r="K31" s="13">
        <v>0</v>
      </c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f>3116441</f>
        <v>3116441</v>
      </c>
      <c r="K32" s="13">
        <f>482902-231143</f>
        <v>251759</v>
      </c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125915398</v>
      </c>
      <c r="K33" s="12">
        <f>SUM(K34:K37)</f>
        <v>115465713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0</v>
      </c>
      <c r="K34" s="13">
        <v>0</v>
      </c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122590294</v>
      </c>
      <c r="K35" s="13">
        <v>114223941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>
        <v>3325104</v>
      </c>
      <c r="K36" s="13">
        <v>538233</v>
      </c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0</v>
      </c>
      <c r="K37" s="13">
        <v>703539</v>
      </c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>
        <v>0</v>
      </c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>
        <v>0</v>
      </c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>
        <v>0</v>
      </c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>
        <v>0</v>
      </c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1448835778</v>
      </c>
      <c r="K42" s="12">
        <f>K7+K27+K38+K40</f>
        <v>1479129753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1647207740</v>
      </c>
      <c r="K43" s="12">
        <f>K10+K33+K39+K41</f>
        <v>1635243853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-198371962</v>
      </c>
      <c r="K44" s="12">
        <f>K42-K43</f>
        <v>-156114100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198371962</v>
      </c>
      <c r="K46" s="12">
        <f>IF(K43&gt;K42,K43-K42,0)</f>
        <v>156114100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128023</v>
      </c>
      <c r="K47" s="13">
        <v>121904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-198499985</v>
      </c>
      <c r="K48" s="12">
        <f>K44-K47</f>
        <v>-156236004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7">
        <v>154</v>
      </c>
      <c r="J50" s="18">
        <f>IF(J48&lt;0,-J48,0)</f>
        <v>198499985</v>
      </c>
      <c r="K50" s="18">
        <f>IF(K48&lt;0,-K48,0)</f>
        <v>156236004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>
        <f>J48</f>
        <v>-198499985</v>
      </c>
      <c r="K53" s="13">
        <f>K48</f>
        <v>-156236004</v>
      </c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f>J48</f>
        <v>-198499985</v>
      </c>
      <c r="K56" s="11">
        <f>K48</f>
        <v>-156236004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997225</v>
      </c>
      <c r="K57" s="12">
        <f>SUM(K58:K64)</f>
        <v>-6708275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>
        <v>997225</v>
      </c>
      <c r="K61" s="13">
        <v>-6708275</v>
      </c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997225</v>
      </c>
      <c r="K66" s="12">
        <f>K57-K65</f>
        <v>-6708275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-197502760</v>
      </c>
      <c r="K67" s="18">
        <f>K56+K66</f>
        <v>-162944279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>
        <f>J67</f>
        <v>-197502760</v>
      </c>
      <c r="K70" s="13">
        <f>K67</f>
        <v>-162944279</v>
      </c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56:K6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7" max="7" width="6.57421875" style="0" customWidth="1"/>
    <col min="8" max="8" width="1.7109375" style="0" customWidth="1"/>
    <col min="10" max="11" width="10.421875" style="0" bestFit="1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345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351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-198499985</v>
      </c>
      <c r="K8" s="13">
        <v>-156236004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148178642</v>
      </c>
      <c r="K9" s="13">
        <v>148215020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119828041</v>
      </c>
      <c r="K10" s="13">
        <v>16709715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>
        <v>52614640</v>
      </c>
      <c r="K11" s="13">
        <v>3280892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0</v>
      </c>
      <c r="K12" s="13">
        <v>643377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15024664</v>
      </c>
      <c r="K13" s="13">
        <v>176783063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137146002</v>
      </c>
      <c r="K14" s="12">
        <f>SUM(K8:K13)</f>
        <v>189396063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0</v>
      </c>
      <c r="K15" s="13">
        <v>0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0</v>
      </c>
      <c r="K16" s="13">
        <v>0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6857580</v>
      </c>
      <c r="K17" s="13">
        <v>0</v>
      </c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8702520</v>
      </c>
      <c r="K18" s="13">
        <v>20674819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15560100</v>
      </c>
      <c r="K19" s="12">
        <f>SUM(K15:K18)</f>
        <v>20674819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121585902</v>
      </c>
      <c r="K20" s="12">
        <f>IF(K14&gt;K19,K14-K19,0)</f>
        <v>168721244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1239081</v>
      </c>
      <c r="K23" s="13">
        <v>2600893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>
        <v>0</v>
      </c>
      <c r="K24" s="13">
        <v>0</v>
      </c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>
        <v>0</v>
      </c>
      <c r="K25" s="13">
        <v>0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>
        <v>0</v>
      </c>
      <c r="K26" s="13">
        <v>0</v>
      </c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12857531</v>
      </c>
      <c r="K27" s="13">
        <v>25126208</v>
      </c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14096612</v>
      </c>
      <c r="K28" s="12">
        <f>SUM(K23:K27)</f>
        <v>27727101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88983671</v>
      </c>
      <c r="K29" s="13">
        <v>68752280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>
        <v>0</v>
      </c>
      <c r="K30" s="13">
        <v>0</v>
      </c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11407152</v>
      </c>
      <c r="K31" s="13">
        <v>0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100390823</v>
      </c>
      <c r="K32" s="12">
        <f>SUM(K29:K31)</f>
        <v>68752280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86294211</v>
      </c>
      <c r="K34" s="12">
        <f>IF(K32&gt;K28,K32-K28,0)</f>
        <v>41025179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>
        <v>0</v>
      </c>
      <c r="K36" s="13">
        <v>0</v>
      </c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138638748</v>
      </c>
      <c r="K37" s="13">
        <v>33014657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84182157</v>
      </c>
      <c r="K38" s="13">
        <v>0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222820905</v>
      </c>
      <c r="K39" s="12">
        <f>SUM(K36:K38)</f>
        <v>33014657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248589085</v>
      </c>
      <c r="K40" s="13">
        <v>156879036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>
        <v>0</v>
      </c>
      <c r="K41" s="13">
        <v>0</v>
      </c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>
        <v>133977</v>
      </c>
      <c r="K42" s="13">
        <v>380137</v>
      </c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>
        <v>0</v>
      </c>
      <c r="K43" s="13">
        <v>0</v>
      </c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>
        <v>11929836</v>
      </c>
      <c r="K44" s="13">
        <v>19522585</v>
      </c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260652898</v>
      </c>
      <c r="K45" s="12">
        <f>SUM(K40:K44)</f>
        <v>176781758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37831993</v>
      </c>
      <c r="K47" s="12">
        <f>IF(K45&gt;K39,K45-K39,0)</f>
        <v>143767101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2540302</v>
      </c>
      <c r="K49" s="12">
        <f>IF(K21-K20+K34-K33+K47-K46&gt;0,K21-K20+K34-K33+K47-K46,0)</f>
        <v>16071036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72084081</v>
      </c>
      <c r="K50" s="13">
        <v>69543779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0</v>
      </c>
      <c r="K51" s="13">
        <v>0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2540302</v>
      </c>
      <c r="K52" s="13">
        <v>16071036</v>
      </c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69543779</v>
      </c>
      <c r="K53" s="18">
        <f>K50+K51-K52</f>
        <v>53472743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25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4" sqref="K24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6" width="7.421875" style="98" customWidth="1"/>
    <col min="7" max="7" width="9.140625" style="98" customWidth="1"/>
    <col min="8" max="8" width="2.28125" style="98" customWidth="1"/>
    <col min="9" max="9" width="7.00390625" style="98" customWidth="1"/>
    <col min="10" max="10" width="11.421875" style="98" customWidth="1"/>
    <col min="11" max="11" width="12.00390625" style="98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40179</v>
      </c>
      <c r="F2" s="99" t="s">
        <v>258</v>
      </c>
      <c r="G2" s="260">
        <v>40543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989985500</v>
      </c>
      <c r="K5" s="107">
        <v>989985500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>
        <v>0</v>
      </c>
      <c r="K6" s="108">
        <v>0</v>
      </c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6522797</v>
      </c>
      <c r="K7" s="108">
        <f>2370110-2310728-32600</f>
        <v>26782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-592189440</v>
      </c>
      <c r="K8" s="108">
        <v>-790967504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-198499985</v>
      </c>
      <c r="K9" s="108">
        <v>-156236004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>
        <v>113612850</v>
      </c>
      <c r="K10" s="108">
        <v>100864360</v>
      </c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319431722</v>
      </c>
      <c r="K14" s="109">
        <f>SUM(K5:K13)</f>
        <v>143673134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>
        <v>0</v>
      </c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>
        <v>0</v>
      </c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>
        <v>997225</v>
      </c>
      <c r="K17" s="108">
        <v>-6708275</v>
      </c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>
        <v>0</v>
      </c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>
        <v>0</v>
      </c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>
        <v>-211427046</v>
      </c>
      <c r="K20" s="108">
        <f>-175970848+212260+6708275</f>
        <v>-169050313</v>
      </c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-210429821</v>
      </c>
      <c r="K21" s="110">
        <f>SUM(K15:K20)</f>
        <v>-175758588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>
        <f>J21</f>
        <v>-210429821</v>
      </c>
      <c r="K23" s="107">
        <f>K21</f>
        <v>-175758588</v>
      </c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dijana.janusic</cp:lastModifiedBy>
  <cp:lastPrinted>2011-04-28T12:41:06Z</cp:lastPrinted>
  <dcterms:created xsi:type="dcterms:W3CDTF">2008-10-17T11:51:54Z</dcterms:created>
  <dcterms:modified xsi:type="dcterms:W3CDTF">2011-04-28T12:44:38Z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