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410" windowHeight="964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'PK'!$A$1:$K$41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<sst xmlns="http://schemas.openxmlformats.org/spreadsheetml/2006/main" count="395" uniqueCount="344">
  <si>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</si>
  <si>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</si>
  <si>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</si>
  <si>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</si>
  <si>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</si>
  <si>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</si>
  <si>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</si>
  <si>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</si>
  <si>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</si>
  <si>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</si>
  <si>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</si>
  <si>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</si>
  <si>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</si>
  <si>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</si>
  <si>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</si>
  <si>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</si>
  <si>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</si>
  <si>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</si>
  <si>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</si>
  <si>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</si>
  <si>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</si>
  <si>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</si>
  <si>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</si>
  <si>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</si>
  <si>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</si>
  <si>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</si>
  <si>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</si>
  <si>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</si>
  <si>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</si>
  <si>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</si>
  <si>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</si>
  <si>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</si>
  <si>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</si>
  <si>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</si>
  <si>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</si>
  <si>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</si>
  <si>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</si>
  <si>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</si>
  <si>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</si>
  <si>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</si>
  <si>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</si>
  <si>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</si>
  <si>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</si>
  <si>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</si>
  <si>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</si>
  <si>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</si>
  <si>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</si>
  <si>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</si>
  <si>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</si>
  <si>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</si>
  <si>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</si>
  <si>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</si>
  <si>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</si>
  <si>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</si>
  <si>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</si>
  <si>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</si>
  <si>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</si>
  <si>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</si>
  <si>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</si>
  <si>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</si>
  <si>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</si>
  <si>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</si>
  <si>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</si>
  <si>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</si>
  <si>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</si>
  <si>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</si>
  <si>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</si>
  <si>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</si>
  <si>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</si>
  <si>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</si>
  <si>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</si>
  <si>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</si>
  <si>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</si>
  <si>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</si>
  <si>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</si>
  <si>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</si>
  <si>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</si>
  <si>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</si>
  <si>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</si>
  <si>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</si>
  <si>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</si>
  <si>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</si>
  <si>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</si>
  <si>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</si>
  <si>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</si>
  <si>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</si>
  <si>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</si>
  <si>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</si>
  <si>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</si>
  <si>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</si>
  <si>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</si>
  <si>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</si>
  <si>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</si>
  <si>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</si>
  <si>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</si>
  <si>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</si>
  <si>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</si>
  <si>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</si>
  <si>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</si>
  <si>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</si>
  <si>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</si>
  <si>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</si>
  <si>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</si>
  <si>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</si>
  <si>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</si>
  <si>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</si>
  <si>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</si>
  <si>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</si>
  <si>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</si>
  <si>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</si>
  <si>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</si>
  <si>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</si>
  <si>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</si>
  <si>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</si>
  <si>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</si>
  <si>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</si>
  <si>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</si>
  <si>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</si>
  <si>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</si>
  <si>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</si>
  <si>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</si>
  <si>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</si>
  <si>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</si>
  <si>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</si>
  <si>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</si>
  <si>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</si>
  <si>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</si>
  <si>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</si>
  <si>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</si>
  <si>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</si>
  <si>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</si>
  <si>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</si>
  <si>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</si>
  <si>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</si>
  <si>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</si>
  <si>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</si>
  <si>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</si>
  <si>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</si>
  <si>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</si>
  <si>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</si>
  <si>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</si>
  <si>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</si>
  <si>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</si>
  <si>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</si>
  <si>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</si>
  <si>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</si>
  <si>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</si>
  <si>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</si>
  <si>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</si>
  <si>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</si>
  <si>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</si>
  <si>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</si>
  <si>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</si>
  <si>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</si>
  <si>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</si>
  <si>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</si>
  <si>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</si>
  <si>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</si>
  <si>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</si>
  <si>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</si>
  <si>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</si>
  <si>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</si>
  <si>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</si>
  <si>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</si>
  <si>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</si>
  <si>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</si>
  <si>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</si>
  <si>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</si>
  <si>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</si>
  <si>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</si>
  <si>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</si>
  <si>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</si>
  <si>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</si>
  <si>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</si>
  <si>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</si>
  <si>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</si>
  <si>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</si>
  <si>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</si>
  <si>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</si>
  <si>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</si>
  <si>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</si>
  <si>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</si>
  <si>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</si>
  <si>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</si>
  <si>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</si>
  <si>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</si>
  <si>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</si>
  <si>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</si>
  <si>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</si>
  <si>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</si>
  <si>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</si>
  <si>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</si>
  <si>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</si>
  <si>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</si>
  <si>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</si>
  <si>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</si>
  <si>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</si>
  <si>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</si>
  <si>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</si>
  <si>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</si>
  <si>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</si>
  <si>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</si>
  <si>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</si>
  <si>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</si>
  <si>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</si>
  <si>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</si>
  <si>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</si>
  <si>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</si>
  <si>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</si>
  <si>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</si>
  <si>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</si>
  <si>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</si>
  <si>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</si>
  <si>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</si>
  <si>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</si>
  <si>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</si>
  <si>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</si>
  <si>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</si>
  <si>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</si>
  <si>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</si>
  <si>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</si>
  <si>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</si>
  <si>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</si>
  <si>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</si>
  <si>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</si>
  <si>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</si>
  <si>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</si>
  <si>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</si>
  <si>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</si>
  <si>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</si>
  <si>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</si>
  <si>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</si>
  <si>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</si>
  <si>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</si>
  <si>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</si>
  <si>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</si>
  <si>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</si>
  <si>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</si>
  <si>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</si>
  <si>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</si>
  <si>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</si>
  <si>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</si>
  <si>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</si>
  <si>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</si>
  <si>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</si>
  <si>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</si>
  <si>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</si>
  <si>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</si>
  <si>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</si>
  <si>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</si>
  <si>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</si>
  <si>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</si>
  <si>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</si>
  <si>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</si>
  <si>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</si>
  <si>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</si>
  <si>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</si>
  <si>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</si>
  <si>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</si>
  <si>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</si>
  <si>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</si>
  <si>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</si>
  <si>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</si>
  <si>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</si>
  <si>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</si>
  <si>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</si>
  <si>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</si>
  <si>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</si>
  <si>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</si>
  <si>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</si>
  <si>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</si>
  <si>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</si>
  <si>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</si>
  <si>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</si>
  <si>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</si>
  <si>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</si>
  <si>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</si>
  <si>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</si>
  <si>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</si>
  <si>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</si>
  <si>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</si>
  <si>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</si>
  <si>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</si>
  <si>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</si>
  <si>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</si>
  <si>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</si>
  <si>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</si>
  <si>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</si>
  <si>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</si>
  <si>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</si>
  <si>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</si>
  <si>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</si>
  <si>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</si>
  <si>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</si>
  <si>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</si>
  <si>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</si>
  <si>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</si>
  <si>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</si>
  <si>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</si>
  <si>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</si>
  <si>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</si>
  <si>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</si>
  <si>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</si>
  <si>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</si>
  <si>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</si>
  <si>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</si>
  <si>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</si>
  <si>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</si>
  <si>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</si>
  <si>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</si>
  <si>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</si>
  <si>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</si>
  <si>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</si>
  <si>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</si>
  <si>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</si>
  <si>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</si>
  <si>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</si>
  <si>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</si>
  <si>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</si>
  <si>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</si>
  <si>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</si>
  <si>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</si>
  <si>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</si>
  <si>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</si>
  <si>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</si>
  <si>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</si>
  <si>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</si>
  <si>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</si>
  <si>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</si>
  <si>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</si>
  <si>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</si>
  <si>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040 375 520</t>
  </si>
  <si>
    <t>040 375 521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</si>
  <si>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</si>
  <si>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</si>
  <si>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</si>
  <si>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</si>
  <si>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1061</t>
  </si>
  <si>
    <t>ne</t>
  </si>
  <si>
    <t>mlinovi@cak-mlinovi.hr</t>
  </si>
  <si>
    <t>Gombar Igor</t>
  </si>
  <si>
    <t>igor.gombar@cak-mlinovi.hr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</si>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</sst>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0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3" applyFont="1" applyBorder="1" applyAlignment="1" applyProtection="1">
      <alignment horizontal="center" vertical="top"/>
      <protection hidden="1"/>
    </xf>
    <xf numFmtId="0" fontId="3" fillId="0" borderId="31" xfId="53" applyFont="1" applyBorder="1" applyAlignment="1">
      <alignment horizontal="center"/>
      <protection/>
    </xf>
    <xf numFmtId="0" fontId="3" fillId="0" borderId="32" xfId="53" applyFont="1" applyBorder="1" applyAlignment="1">
      <alignment/>
      <protection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3" fillId="0" borderId="29" xfId="53" applyFont="1" applyFill="1" applyBorder="1" applyAlignment="1">
      <alignment horizontal="left" vertical="center"/>
      <protection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7" xfId="53" applyFont="1" applyBorder="1" applyAlignment="1" applyProtection="1">
      <alignment horizontal="center"/>
      <protection hidden="1"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6" xfId="52"/>
    <cellStyle name="Normal_TFI-POD" xfId="53"/>
    <cellStyle name="Obično 2" xfId="54"/>
    <cellStyle name="Obično 3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Stil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cak-mlinovi.hr" TargetMode="External" /><Relationship Id="rId2" Type="http://schemas.openxmlformats.org/officeDocument/2006/relationships/hyperlink" Target="mailto:igor.gombar@cak-mlinovi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32" sqref="A32:D3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0" t="s">
        <v>248</v>
      </c>
      <c r="B1" s="141"/>
      <c r="C1" s="141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5" t="s">
        <v>249</v>
      </c>
      <c r="B2" s="196"/>
      <c r="C2" s="196"/>
      <c r="D2" s="197"/>
      <c r="E2" s="116">
        <v>43101</v>
      </c>
      <c r="F2" s="12"/>
      <c r="G2" s="13" t="s">
        <v>250</v>
      </c>
      <c r="H2" s="116">
        <v>43465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8" t="s">
        <v>317</v>
      </c>
      <c r="B4" s="199"/>
      <c r="C4" s="199"/>
      <c r="D4" s="199"/>
      <c r="E4" s="199"/>
      <c r="F4" s="199"/>
      <c r="G4" s="199"/>
      <c r="H4" s="199"/>
      <c r="I4" s="200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61" t="s">
        <v>251</v>
      </c>
      <c r="B6" s="162"/>
      <c r="C6" s="151" t="s">
        <v>323</v>
      </c>
      <c r="D6" s="152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201" t="s">
        <v>252</v>
      </c>
      <c r="B8" s="202"/>
      <c r="C8" s="151" t="s">
        <v>324</v>
      </c>
      <c r="D8" s="152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9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43" t="s">
        <v>253</v>
      </c>
      <c r="B10" s="193"/>
      <c r="C10" s="151" t="s">
        <v>325</v>
      </c>
      <c r="D10" s="152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4"/>
      <c r="B11" s="193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61" t="s">
        <v>254</v>
      </c>
      <c r="B12" s="162"/>
      <c r="C12" s="145" t="s">
        <v>326</v>
      </c>
      <c r="D12" s="188"/>
      <c r="E12" s="188"/>
      <c r="F12" s="188"/>
      <c r="G12" s="188"/>
      <c r="H12" s="188"/>
      <c r="I12" s="163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61" t="s">
        <v>255</v>
      </c>
      <c r="B14" s="162"/>
      <c r="C14" s="189">
        <v>40000</v>
      </c>
      <c r="D14" s="190"/>
      <c r="E14" s="16"/>
      <c r="F14" s="145" t="s">
        <v>327</v>
      </c>
      <c r="G14" s="191"/>
      <c r="H14" s="191"/>
      <c r="I14" s="192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61" t="s">
        <v>256</v>
      </c>
      <c r="B16" s="162"/>
      <c r="C16" s="145" t="s">
        <v>328</v>
      </c>
      <c r="D16" s="146"/>
      <c r="E16" s="146"/>
      <c r="F16" s="146"/>
      <c r="G16" s="146"/>
      <c r="H16" s="146"/>
      <c r="I16" s="147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61" t="s">
        <v>257</v>
      </c>
      <c r="B18" s="162"/>
      <c r="C18" s="187" t="s">
        <v>339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61" t="s">
        <v>258</v>
      </c>
      <c r="B20" s="162"/>
      <c r="C20" s="183" t="s">
        <v>329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61" t="s">
        <v>259</v>
      </c>
      <c r="B22" s="162"/>
      <c r="C22" s="117">
        <v>60</v>
      </c>
      <c r="D22" s="145" t="s">
        <v>327</v>
      </c>
      <c r="E22" s="171"/>
      <c r="F22" s="172"/>
      <c r="G22" s="161"/>
      <c r="H22" s="186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61" t="s">
        <v>260</v>
      </c>
      <c r="B24" s="162"/>
      <c r="C24" s="117">
        <v>20</v>
      </c>
      <c r="D24" s="145" t="s">
        <v>330</v>
      </c>
      <c r="E24" s="171"/>
      <c r="F24" s="171"/>
      <c r="G24" s="172"/>
      <c r="H24" s="50" t="s">
        <v>261</v>
      </c>
      <c r="I24" s="136">
        <v>211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318</v>
      </c>
      <c r="I25" s="123"/>
      <c r="J25" s="10"/>
      <c r="K25" s="10"/>
      <c r="L25" s="10"/>
    </row>
    <row r="26" spans="1:12" ht="12.75">
      <c r="A26" s="161" t="s">
        <v>262</v>
      </c>
      <c r="B26" s="162"/>
      <c r="C26" s="118" t="s">
        <v>338</v>
      </c>
      <c r="D26" s="25"/>
      <c r="E26" s="33"/>
      <c r="F26" s="24"/>
      <c r="G26" s="182" t="s">
        <v>263</v>
      </c>
      <c r="H26" s="162"/>
      <c r="I26" s="119" t="s">
        <v>337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45"/>
      <c r="B30" s="146"/>
      <c r="C30" s="146"/>
      <c r="D30" s="147"/>
      <c r="E30" s="145"/>
      <c r="F30" s="146"/>
      <c r="G30" s="147"/>
      <c r="H30" s="151"/>
      <c r="I30" s="152"/>
      <c r="J30" s="10"/>
      <c r="K30" s="10"/>
      <c r="L30" s="10"/>
    </row>
    <row r="31" spans="1:12" ht="12.75">
      <c r="A31" s="91"/>
      <c r="B31" s="22"/>
      <c r="C31" s="21"/>
      <c r="D31" s="173"/>
      <c r="E31" s="173"/>
      <c r="F31" s="173"/>
      <c r="G31" s="174"/>
      <c r="H31" s="16"/>
      <c r="I31" s="97"/>
      <c r="J31" s="10"/>
      <c r="K31" s="10"/>
      <c r="L31" s="10"/>
    </row>
    <row r="32" spans="1:12" ht="12.75">
      <c r="A32" s="145"/>
      <c r="B32" s="171"/>
      <c r="C32" s="171"/>
      <c r="D32" s="172"/>
      <c r="E32" s="145"/>
      <c r="F32" s="146"/>
      <c r="G32" s="147"/>
      <c r="H32" s="151"/>
      <c r="I32" s="152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45"/>
      <c r="B34" s="171"/>
      <c r="C34" s="171"/>
      <c r="D34" s="172"/>
      <c r="E34" s="145"/>
      <c r="F34" s="171"/>
      <c r="G34" s="172"/>
      <c r="H34" s="151"/>
      <c r="I34" s="152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45"/>
      <c r="B36" s="171"/>
      <c r="C36" s="171"/>
      <c r="D36" s="172"/>
      <c r="E36" s="145"/>
      <c r="F36" s="171"/>
      <c r="G36" s="172"/>
      <c r="H36" s="151"/>
      <c r="I36" s="152"/>
      <c r="J36" s="10"/>
      <c r="K36" s="10"/>
      <c r="L36" s="10"/>
    </row>
    <row r="37" spans="1:12" ht="12.75">
      <c r="A37" s="99"/>
      <c r="B37" s="30"/>
      <c r="C37" s="168"/>
      <c r="D37" s="169"/>
      <c r="E37" s="16"/>
      <c r="F37" s="168"/>
      <c r="G37" s="169"/>
      <c r="H37" s="16"/>
      <c r="I37" s="92"/>
      <c r="J37" s="10"/>
      <c r="K37" s="10"/>
      <c r="L37" s="10"/>
    </row>
    <row r="38" spans="1:12" ht="12.75">
      <c r="A38" s="145"/>
      <c r="B38" s="171"/>
      <c r="C38" s="171"/>
      <c r="D38" s="172"/>
      <c r="E38" s="145"/>
      <c r="F38" s="171"/>
      <c r="G38" s="172"/>
      <c r="H38" s="151"/>
      <c r="I38" s="152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45"/>
      <c r="B40" s="171"/>
      <c r="C40" s="171"/>
      <c r="D40" s="172"/>
      <c r="E40" s="145"/>
      <c r="F40" s="171"/>
      <c r="G40" s="172"/>
      <c r="H40" s="151"/>
      <c r="I40" s="152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43" t="s">
        <v>267</v>
      </c>
      <c r="B44" s="144"/>
      <c r="C44" s="151"/>
      <c r="D44" s="152"/>
      <c r="E44" s="26"/>
      <c r="F44" s="145"/>
      <c r="G44" s="166"/>
      <c r="H44" s="166"/>
      <c r="I44" s="167"/>
      <c r="J44" s="10"/>
      <c r="K44" s="10"/>
      <c r="L44" s="10"/>
    </row>
    <row r="45" spans="1:12" ht="12.75">
      <c r="A45" s="99"/>
      <c r="B45" s="30"/>
      <c r="C45" s="168"/>
      <c r="D45" s="169"/>
      <c r="E45" s="16"/>
      <c r="F45" s="168"/>
      <c r="G45" s="170"/>
      <c r="H45" s="35"/>
      <c r="I45" s="103"/>
      <c r="J45" s="10"/>
      <c r="K45" s="10"/>
      <c r="L45" s="10"/>
    </row>
    <row r="46" spans="1:12" ht="12.75">
      <c r="A46" s="143" t="s">
        <v>268</v>
      </c>
      <c r="B46" s="144"/>
      <c r="C46" s="145" t="s">
        <v>340</v>
      </c>
      <c r="D46" s="146"/>
      <c r="E46" s="146"/>
      <c r="F46" s="146"/>
      <c r="G46" s="146"/>
      <c r="H46" s="146"/>
      <c r="I46" s="147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3" t="s">
        <v>270</v>
      </c>
      <c r="B48" s="144"/>
      <c r="C48" s="148" t="s">
        <v>331</v>
      </c>
      <c r="D48" s="149"/>
      <c r="E48" s="150"/>
      <c r="F48" s="16"/>
      <c r="G48" s="50" t="s">
        <v>271</v>
      </c>
      <c r="H48" s="148" t="s">
        <v>332</v>
      </c>
      <c r="I48" s="150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3" t="s">
        <v>257</v>
      </c>
      <c r="B50" s="144"/>
      <c r="C50" s="158" t="s">
        <v>341</v>
      </c>
      <c r="D50" s="159"/>
      <c r="E50" s="159"/>
      <c r="F50" s="159"/>
      <c r="G50" s="159"/>
      <c r="H50" s="159"/>
      <c r="I50" s="160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61" t="s">
        <v>272</v>
      </c>
      <c r="B52" s="162"/>
      <c r="C52" s="148" t="s">
        <v>333</v>
      </c>
      <c r="D52" s="149"/>
      <c r="E52" s="149"/>
      <c r="F52" s="149"/>
      <c r="G52" s="149"/>
      <c r="H52" s="149"/>
      <c r="I52" s="163"/>
      <c r="J52" s="10"/>
      <c r="K52" s="10"/>
      <c r="L52" s="10"/>
    </row>
    <row r="53" spans="1:12" ht="12.75">
      <c r="A53" s="104"/>
      <c r="B53" s="20"/>
      <c r="C53" s="142" t="s">
        <v>273</v>
      </c>
      <c r="D53" s="142"/>
      <c r="E53" s="142"/>
      <c r="F53" s="142"/>
      <c r="G53" s="142"/>
      <c r="H53" s="142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64" t="s">
        <v>274</v>
      </c>
      <c r="C55" s="165"/>
      <c r="D55" s="165"/>
      <c r="E55" s="165"/>
      <c r="F55" s="48"/>
      <c r="G55" s="48"/>
      <c r="H55" s="48"/>
      <c r="I55" s="106"/>
      <c r="J55" s="10"/>
      <c r="K55" s="10"/>
      <c r="L55" s="10"/>
    </row>
    <row r="56" spans="1:12" ht="12.75">
      <c r="A56" s="104"/>
      <c r="B56" s="137" t="s">
        <v>306</v>
      </c>
      <c r="C56" s="138"/>
      <c r="D56" s="138"/>
      <c r="E56" s="138"/>
      <c r="F56" s="138"/>
      <c r="G56" s="138"/>
      <c r="H56" s="138"/>
      <c r="I56" s="139"/>
      <c r="J56" s="10"/>
      <c r="K56" s="10"/>
      <c r="L56" s="10"/>
    </row>
    <row r="57" spans="1:12" ht="12.75">
      <c r="A57" s="104"/>
      <c r="B57" s="137" t="s">
        <v>307</v>
      </c>
      <c r="C57" s="138"/>
      <c r="D57" s="138"/>
      <c r="E57" s="138"/>
      <c r="F57" s="138"/>
      <c r="G57" s="138"/>
      <c r="H57" s="138"/>
      <c r="I57" s="106"/>
      <c r="J57" s="10"/>
      <c r="K57" s="10"/>
      <c r="L57" s="10"/>
    </row>
    <row r="58" spans="1:12" ht="12.75">
      <c r="A58" s="104"/>
      <c r="B58" s="137" t="s">
        <v>308</v>
      </c>
      <c r="C58" s="138"/>
      <c r="D58" s="138"/>
      <c r="E58" s="138"/>
      <c r="F58" s="138"/>
      <c r="G58" s="138"/>
      <c r="H58" s="138"/>
      <c r="I58" s="139"/>
      <c r="J58" s="10"/>
      <c r="K58" s="10"/>
      <c r="L58" s="10"/>
    </row>
    <row r="59" spans="1:12" ht="12.75">
      <c r="A59" s="104"/>
      <c r="B59" s="137" t="s">
        <v>309</v>
      </c>
      <c r="C59" s="138"/>
      <c r="D59" s="138"/>
      <c r="E59" s="138"/>
      <c r="F59" s="138"/>
      <c r="G59" s="138"/>
      <c r="H59" s="138"/>
      <c r="I59" s="139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53" t="s">
        <v>277</v>
      </c>
      <c r="H62" s="154"/>
      <c r="I62" s="155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56"/>
      <c r="H63" s="157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cak-mlinovi.hr"/>
    <hyperlink ref="C50" r:id="rId2" display="igor.gombar@cak-mlinovi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1">
      <selection activeCell="A121" sqref="A121:K121"/>
    </sheetView>
  </sheetViews>
  <sheetFormatPr defaultColWidth="9.140625" defaultRowHeight="12.75"/>
  <cols>
    <col min="1" max="9" width="9.140625" style="51" customWidth="1"/>
    <col min="10" max="10" width="12.140625" style="51" customWidth="1"/>
    <col min="11" max="11" width="12.8515625" style="51" customWidth="1"/>
    <col min="12" max="16384" width="9.140625" style="51" customWidth="1"/>
  </cols>
  <sheetData>
    <row r="1" spans="1:11" ht="12.75" customHeight="1">
      <c r="A1" s="203" t="s">
        <v>153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334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2.5">
      <c r="A4" s="208" t="s">
        <v>59</v>
      </c>
      <c r="B4" s="209"/>
      <c r="C4" s="209"/>
      <c r="D4" s="209"/>
      <c r="E4" s="209"/>
      <c r="F4" s="209"/>
      <c r="G4" s="209"/>
      <c r="H4" s="210"/>
      <c r="I4" s="56" t="s">
        <v>278</v>
      </c>
      <c r="J4" s="57" t="s">
        <v>319</v>
      </c>
      <c r="K4" s="58" t="s">
        <v>320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5">
        <v>2</v>
      </c>
      <c r="J5" s="54">
        <v>3</v>
      </c>
      <c r="K5" s="54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17"/>
      <c r="I7" s="3">
        <v>1</v>
      </c>
      <c r="J7" s="6">
        <v>0</v>
      </c>
      <c r="K7" s="6">
        <v>0</v>
      </c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129">
        <f>J9+J16+J26+J35+J39</f>
        <v>233843714</v>
      </c>
      <c r="K8" s="129">
        <f>K9+K16+K26+K35+K39</f>
        <v>194262152.39</v>
      </c>
    </row>
    <row r="9" spans="1:11" ht="12.75">
      <c r="A9" s="221" t="s">
        <v>205</v>
      </c>
      <c r="B9" s="222"/>
      <c r="C9" s="222"/>
      <c r="D9" s="222"/>
      <c r="E9" s="222"/>
      <c r="F9" s="222"/>
      <c r="G9" s="222"/>
      <c r="H9" s="223"/>
      <c r="I9" s="1">
        <v>3</v>
      </c>
      <c r="J9" s="129">
        <f>SUM(J10:J15)</f>
        <v>814193</v>
      </c>
      <c r="K9" s="129">
        <f>SUM(K10:K15)</f>
        <v>1070869.1300000001</v>
      </c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>
        <v>0</v>
      </c>
      <c r="K10" s="7">
        <v>0</v>
      </c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96390</v>
      </c>
      <c r="K11" s="7">
        <v>427604.21</v>
      </c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>
        <v>0</v>
      </c>
      <c r="K12" s="7">
        <v>0</v>
      </c>
    </row>
    <row r="13" spans="1:11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1">
        <v>7</v>
      </c>
      <c r="J13" s="7">
        <v>0</v>
      </c>
      <c r="K13" s="7">
        <v>0</v>
      </c>
    </row>
    <row r="14" spans="1:11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0</v>
      </c>
      <c r="K14" s="7">
        <v>0</v>
      </c>
    </row>
    <row r="15" spans="1:11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1">
        <v>9</v>
      </c>
      <c r="J15" s="7">
        <v>717803</v>
      </c>
      <c r="K15" s="7">
        <v>643264.92</v>
      </c>
    </row>
    <row r="16" spans="1:11" ht="12.75">
      <c r="A16" s="221" t="s">
        <v>206</v>
      </c>
      <c r="B16" s="222"/>
      <c r="C16" s="222"/>
      <c r="D16" s="222"/>
      <c r="E16" s="222"/>
      <c r="F16" s="222"/>
      <c r="G16" s="222"/>
      <c r="H16" s="223"/>
      <c r="I16" s="1">
        <v>10</v>
      </c>
      <c r="J16" s="129">
        <f>SUM(J17:J25)</f>
        <v>136143485</v>
      </c>
      <c r="K16" s="129">
        <f>SUM(K17:K25)</f>
        <v>131971887.62</v>
      </c>
    </row>
    <row r="17" spans="1:11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20012096</v>
      </c>
      <c r="K17" s="7">
        <v>20012095.98</v>
      </c>
    </row>
    <row r="18" spans="1:11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45226647</v>
      </c>
      <c r="K18" s="7">
        <v>43601864.47</v>
      </c>
    </row>
    <row r="19" spans="1:11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46317069</v>
      </c>
      <c r="K19" s="7">
        <v>36327198.3</v>
      </c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408510</v>
      </c>
      <c r="K20" s="7">
        <v>1007250.68</v>
      </c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>
        <v>0</v>
      </c>
      <c r="K21" s="7">
        <v>0</v>
      </c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>
        <v>0</v>
      </c>
      <c r="K22" s="7">
        <v>0</v>
      </c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2820923</v>
      </c>
      <c r="K23" s="7">
        <v>1916523.78</v>
      </c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0</v>
      </c>
      <c r="K24" s="7">
        <v>0</v>
      </c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21358240</v>
      </c>
      <c r="K25" s="7">
        <v>29106954.41</v>
      </c>
    </row>
    <row r="26" spans="1:11" ht="12.75">
      <c r="A26" s="221" t="s">
        <v>190</v>
      </c>
      <c r="B26" s="222"/>
      <c r="C26" s="222"/>
      <c r="D26" s="222"/>
      <c r="E26" s="222"/>
      <c r="F26" s="222"/>
      <c r="G26" s="222"/>
      <c r="H26" s="223"/>
      <c r="I26" s="1">
        <v>20</v>
      </c>
      <c r="J26" s="129">
        <f>SUM(J27:J34)</f>
        <v>96307164</v>
      </c>
      <c r="K26" s="129">
        <f>SUM(K27:K34)</f>
        <v>60802658.64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61637191</v>
      </c>
      <c r="K27" s="7">
        <v>47464180.64</v>
      </c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>
        <v>18941195</v>
      </c>
      <c r="K28" s="7">
        <v>13130122</v>
      </c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0</v>
      </c>
      <c r="K29" s="7">
        <v>0</v>
      </c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>
        <v>0</v>
      </c>
      <c r="K30" s="7">
        <v>0</v>
      </c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0</v>
      </c>
      <c r="K31" s="7">
        <v>0</v>
      </c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14184078</v>
      </c>
      <c r="K32" s="7">
        <v>204156</v>
      </c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54600</v>
      </c>
      <c r="K33" s="7">
        <v>4200</v>
      </c>
    </row>
    <row r="34" spans="1:11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>
        <v>1490100</v>
      </c>
      <c r="K34" s="7">
        <v>0</v>
      </c>
    </row>
    <row r="35" spans="1:11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1">
        <v>29</v>
      </c>
      <c r="J35" s="129">
        <f>SUM(J36:J38)</f>
        <v>249239</v>
      </c>
      <c r="K35" s="129">
        <f>SUM(K36:K38)</f>
        <v>81593</v>
      </c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>
        <v>0</v>
      </c>
      <c r="K36" s="7">
        <v>0</v>
      </c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0</v>
      </c>
      <c r="K37" s="7">
        <v>0</v>
      </c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>
        <v>249239</v>
      </c>
      <c r="K38" s="7">
        <v>81593</v>
      </c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329633</v>
      </c>
      <c r="K39" s="7">
        <v>335144</v>
      </c>
    </row>
    <row r="40" spans="1:11" ht="12.75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129">
        <f>J41+J49+J56+J64</f>
        <v>180041931</v>
      </c>
      <c r="K40" s="129">
        <f>K41+K49+K56+K64</f>
        <v>163919588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129">
        <f>SUM(J42:J48)</f>
        <v>28666002</v>
      </c>
      <c r="K41" s="129">
        <f>SUM(K42:K48)</f>
        <v>27516529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23234990</v>
      </c>
      <c r="K42" s="7">
        <v>21235817</v>
      </c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0</v>
      </c>
      <c r="K43" s="7">
        <v>0</v>
      </c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4918581</v>
      </c>
      <c r="K44" s="7">
        <v>5829523</v>
      </c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135703</v>
      </c>
      <c r="K45" s="7">
        <v>80310</v>
      </c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376728</v>
      </c>
      <c r="K46" s="7">
        <v>370879</v>
      </c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>
        <v>0</v>
      </c>
      <c r="K47" s="7">
        <v>0</v>
      </c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>
        <v>0</v>
      </c>
      <c r="K48" s="7">
        <v>0</v>
      </c>
    </row>
    <row r="49" spans="1:11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1">
        <v>43</v>
      </c>
      <c r="J49" s="129">
        <f>SUM(J50:J55)</f>
        <v>62571056</v>
      </c>
      <c r="K49" s="129">
        <f>SUM(K50:K55)</f>
        <v>36431465</v>
      </c>
    </row>
    <row r="50" spans="1:11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13211432</v>
      </c>
      <c r="K50" s="7">
        <v>11630173</v>
      </c>
    </row>
    <row r="51" spans="1:11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24534138</v>
      </c>
      <c r="K51" s="7">
        <v>24145513</v>
      </c>
    </row>
    <row r="52" spans="1:11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>
        <v>0</v>
      </c>
      <c r="K52" s="7">
        <v>0</v>
      </c>
    </row>
    <row r="53" spans="1:11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7305</v>
      </c>
      <c r="K53" s="7">
        <v>3568</v>
      </c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24426506</v>
      </c>
      <c r="K54" s="7">
        <v>23288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391675</v>
      </c>
      <c r="K55" s="7">
        <v>628923</v>
      </c>
    </row>
    <row r="56" spans="1:11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1">
        <v>50</v>
      </c>
      <c r="J56" s="129">
        <f>SUM(J57:J63)</f>
        <v>88375591</v>
      </c>
      <c r="K56" s="129">
        <f>SUM(K57:K63)</f>
        <v>97854592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>
        <v>0</v>
      </c>
      <c r="K57" s="7">
        <v>0</v>
      </c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>
        <v>6000000</v>
      </c>
      <c r="K58" s="7">
        <v>6580462</v>
      </c>
    </row>
    <row r="59" spans="1:11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>
        <v>0</v>
      </c>
      <c r="K59" s="7">
        <v>0</v>
      </c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>
        <v>0</v>
      </c>
      <c r="K60" s="7">
        <v>0</v>
      </c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>
        <v>1150217</v>
      </c>
      <c r="K61" s="7">
        <v>1046700</v>
      </c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81165080</v>
      </c>
      <c r="K62" s="7">
        <v>89812616</v>
      </c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60294</v>
      </c>
      <c r="K63" s="7">
        <v>414814</v>
      </c>
    </row>
    <row r="64" spans="1:11" ht="12.75">
      <c r="A64" s="221" t="s">
        <v>207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429282</v>
      </c>
      <c r="K64" s="7">
        <v>2117002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68080</v>
      </c>
      <c r="K65" s="7">
        <v>94546</v>
      </c>
    </row>
    <row r="66" spans="1:11" ht="12.75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129">
        <f>J7+J8+J40+J65</f>
        <v>413953725</v>
      </c>
      <c r="K66" s="129">
        <f>K7+K8+K40+K65</f>
        <v>358276286.39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13489776</v>
      </c>
      <c r="K67" s="8">
        <v>13285156</v>
      </c>
    </row>
    <row r="68" spans="1:11" ht="12.75">
      <c r="A68" s="227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17"/>
      <c r="I69" s="3">
        <v>62</v>
      </c>
      <c r="J69" s="130">
        <f>J70+J71+J72+J78+J79+J82+J85</f>
        <v>313206859</v>
      </c>
      <c r="K69" s="130">
        <f>K70+K71+K72+K78+K79+K82+K85</f>
        <v>315934499</v>
      </c>
    </row>
    <row r="70" spans="1:11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102900000</v>
      </c>
      <c r="K70" s="7">
        <v>102900000</v>
      </c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0</v>
      </c>
      <c r="K71" s="7">
        <v>0</v>
      </c>
    </row>
    <row r="72" spans="1:11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1">
        <v>65</v>
      </c>
      <c r="J72" s="129">
        <f>J73+J74-J75+J76+J77</f>
        <v>22334373</v>
      </c>
      <c r="K72" s="129">
        <f>K73+K74-K75+K76+K77</f>
        <v>23594373</v>
      </c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3885000</v>
      </c>
      <c r="K73" s="7">
        <v>5145000</v>
      </c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0</v>
      </c>
      <c r="K74" s="7">
        <v>0</v>
      </c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0</v>
      </c>
      <c r="K75" s="7">
        <v>0</v>
      </c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>
        <v>0</v>
      </c>
      <c r="K76" s="7">
        <v>0</v>
      </c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18449373</v>
      </c>
      <c r="K77" s="7">
        <v>18449373</v>
      </c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38993452</v>
      </c>
      <c r="K78" s="7">
        <v>38993452</v>
      </c>
    </row>
    <row r="79" spans="1:11" ht="12.75">
      <c r="A79" s="221" t="s">
        <v>238</v>
      </c>
      <c r="B79" s="222"/>
      <c r="C79" s="222"/>
      <c r="D79" s="222"/>
      <c r="E79" s="222"/>
      <c r="F79" s="222"/>
      <c r="G79" s="222"/>
      <c r="H79" s="223"/>
      <c r="I79" s="1">
        <v>72</v>
      </c>
      <c r="J79" s="129">
        <f>J80-J81</f>
        <v>134536407</v>
      </c>
      <c r="K79" s="129">
        <f>K80-K81</f>
        <v>132499545</v>
      </c>
    </row>
    <row r="80" spans="1:11" ht="12.75">
      <c r="A80" s="230" t="s">
        <v>169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134536407</v>
      </c>
      <c r="K80" s="7">
        <v>132499545</v>
      </c>
    </row>
    <row r="81" spans="1:11" ht="12.75">
      <c r="A81" s="230" t="s">
        <v>170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0</v>
      </c>
      <c r="K81" s="7">
        <v>0</v>
      </c>
    </row>
    <row r="82" spans="1:11" ht="12.75">
      <c r="A82" s="221" t="s">
        <v>239</v>
      </c>
      <c r="B82" s="222"/>
      <c r="C82" s="222"/>
      <c r="D82" s="222"/>
      <c r="E82" s="222"/>
      <c r="F82" s="222"/>
      <c r="G82" s="222"/>
      <c r="H82" s="223"/>
      <c r="I82" s="1">
        <v>75</v>
      </c>
      <c r="J82" s="129">
        <f>J83-J84</f>
        <v>14442627</v>
      </c>
      <c r="K82" s="129">
        <f>K83-K84</f>
        <v>17947129</v>
      </c>
    </row>
    <row r="83" spans="1:11" ht="12.75">
      <c r="A83" s="230" t="s">
        <v>171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14442627</v>
      </c>
      <c r="K83" s="7">
        <v>17947129</v>
      </c>
    </row>
    <row r="84" spans="1:11" ht="12.75">
      <c r="A84" s="230" t="s">
        <v>172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0</v>
      </c>
      <c r="K84" s="7">
        <v>0</v>
      </c>
    </row>
    <row r="85" spans="1:11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0</v>
      </c>
      <c r="K85" s="7">
        <v>0</v>
      </c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129">
        <f>SUM(J87:J89)</f>
        <v>0</v>
      </c>
      <c r="K86" s="129">
        <f>SUM(K87:K89)</f>
        <v>0</v>
      </c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0</v>
      </c>
      <c r="K87" s="7">
        <v>0</v>
      </c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>
        <v>0</v>
      </c>
      <c r="K88" s="7">
        <v>0</v>
      </c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0</v>
      </c>
      <c r="K89" s="7">
        <v>0</v>
      </c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129">
        <f>SUM(J91:J99)</f>
        <v>52974538</v>
      </c>
      <c r="K90" s="129">
        <f>SUM(K91:K99)</f>
        <v>8559538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>
        <v>0</v>
      </c>
      <c r="K91" s="7">
        <v>0</v>
      </c>
    </row>
    <row r="92" spans="1:11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>
        <v>0</v>
      </c>
      <c r="K92" s="7">
        <v>0</v>
      </c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44415000</v>
      </c>
      <c r="K93" s="7">
        <v>0</v>
      </c>
    </row>
    <row r="94" spans="1:11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>
        <v>0</v>
      </c>
      <c r="K94" s="7">
        <v>0</v>
      </c>
    </row>
    <row r="95" spans="1:11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>
        <v>0</v>
      </c>
      <c r="K95" s="7">
        <v>0</v>
      </c>
    </row>
    <row r="96" spans="1:11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>
        <v>0</v>
      </c>
      <c r="K96" s="7">
        <v>0</v>
      </c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>
        <v>0</v>
      </c>
      <c r="K97" s="7">
        <v>0</v>
      </c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0</v>
      </c>
      <c r="K98" s="7">
        <v>0</v>
      </c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8559538</v>
      </c>
      <c r="K99" s="7">
        <v>8559538</v>
      </c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129">
        <f>SUM(J101:J112)</f>
        <v>23641244</v>
      </c>
      <c r="K100" s="129">
        <f>SUM(K101:K112)</f>
        <v>15621130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919141</v>
      </c>
      <c r="K101" s="7">
        <v>5458408</v>
      </c>
    </row>
    <row r="102" spans="1:11" ht="12.7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0</v>
      </c>
      <c r="K102" s="7">
        <v>0</v>
      </c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12285000</v>
      </c>
      <c r="K103" s="7">
        <v>0</v>
      </c>
    </row>
    <row r="104" spans="1:11" ht="12.7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0</v>
      </c>
      <c r="K104" s="7">
        <v>72349</v>
      </c>
    </row>
    <row r="105" spans="1:11" ht="12.7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7784105</v>
      </c>
      <c r="K105" s="7">
        <v>7288513</v>
      </c>
    </row>
    <row r="106" spans="1:11" ht="12.7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>
        <v>0</v>
      </c>
      <c r="K106" s="7">
        <v>0</v>
      </c>
    </row>
    <row r="107" spans="1:11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>
        <v>0</v>
      </c>
      <c r="K107" s="7">
        <v>0</v>
      </c>
    </row>
    <row r="108" spans="1:11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1230067</v>
      </c>
      <c r="K108" s="7">
        <v>1414747</v>
      </c>
    </row>
    <row r="109" spans="1:11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1375365</v>
      </c>
      <c r="K109" s="7">
        <v>1316336</v>
      </c>
    </row>
    <row r="110" spans="1:11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47566</v>
      </c>
      <c r="K110" s="7">
        <v>61386</v>
      </c>
    </row>
    <row r="111" spans="1:11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>
        <v>0</v>
      </c>
      <c r="K111" s="7">
        <v>0</v>
      </c>
    </row>
    <row r="112" spans="1:11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0</v>
      </c>
      <c r="K112" s="7">
        <v>9391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24131084</v>
      </c>
      <c r="K113" s="7">
        <v>18161119</v>
      </c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129">
        <f>J69+J86+J90+J100+J113</f>
        <v>413953725</v>
      </c>
      <c r="K114" s="129">
        <f>K69+K86+K90+K100+K113</f>
        <v>358276286</v>
      </c>
    </row>
    <row r="115" spans="1:11" ht="12.75">
      <c r="A115" s="240" t="s">
        <v>57</v>
      </c>
      <c r="B115" s="241"/>
      <c r="C115" s="241"/>
      <c r="D115" s="241"/>
      <c r="E115" s="241"/>
      <c r="F115" s="241"/>
      <c r="G115" s="241"/>
      <c r="H115" s="242"/>
      <c r="I115" s="2">
        <v>108</v>
      </c>
      <c r="J115" s="8">
        <v>13489776</v>
      </c>
      <c r="K115" s="8">
        <v>13285156</v>
      </c>
    </row>
    <row r="116" spans="1:11" ht="12.75">
      <c r="A116" s="227" t="s">
        <v>310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46"/>
      <c r="J117" s="246"/>
      <c r="K117" s="247"/>
    </row>
    <row r="118" spans="1:11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/>
      <c r="K118" s="7"/>
    </row>
    <row r="119" spans="1:11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/>
      <c r="K119" s="8"/>
    </row>
    <row r="120" spans="1:11" ht="12.75">
      <c r="A120" s="236" t="s">
        <v>311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M47" sqref="M47"/>
    </sheetView>
  </sheetViews>
  <sheetFormatPr defaultColWidth="9.140625" defaultRowHeight="12.75"/>
  <cols>
    <col min="1" max="7" width="9.140625" style="51" customWidth="1"/>
    <col min="8" max="8" width="7.421875" style="51" customWidth="1"/>
    <col min="9" max="9" width="9.140625" style="51" customWidth="1"/>
    <col min="10" max="10" width="11.57421875" style="51" customWidth="1"/>
    <col min="11" max="11" width="12.421875" style="51" customWidth="1"/>
    <col min="12" max="12" width="11.421875" style="51" customWidth="1"/>
    <col min="13" max="13" width="11.8515625" style="51" customWidth="1"/>
    <col min="14" max="16384" width="9.140625" style="51" customWidth="1"/>
  </cols>
  <sheetData>
    <row r="1" spans="1:13" ht="12.75" customHeight="1">
      <c r="A1" s="203" t="s">
        <v>154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57" t="s">
        <v>343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50" t="s">
        <v>335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49" t="s">
        <v>59</v>
      </c>
      <c r="B4" s="249"/>
      <c r="C4" s="249"/>
      <c r="D4" s="249"/>
      <c r="E4" s="249"/>
      <c r="F4" s="249"/>
      <c r="G4" s="249"/>
      <c r="H4" s="249"/>
      <c r="I4" s="56" t="s">
        <v>279</v>
      </c>
      <c r="J4" s="248" t="s">
        <v>319</v>
      </c>
      <c r="K4" s="248"/>
      <c r="L4" s="248" t="s">
        <v>320</v>
      </c>
      <c r="M4" s="248"/>
    </row>
    <row r="5" spans="1:13" ht="12.75">
      <c r="A5" s="249"/>
      <c r="B5" s="249"/>
      <c r="C5" s="249"/>
      <c r="D5" s="249"/>
      <c r="E5" s="249"/>
      <c r="F5" s="249"/>
      <c r="G5" s="249"/>
      <c r="H5" s="249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15" t="s">
        <v>26</v>
      </c>
      <c r="B7" s="216"/>
      <c r="C7" s="216"/>
      <c r="D7" s="216"/>
      <c r="E7" s="216"/>
      <c r="F7" s="216"/>
      <c r="G7" s="216"/>
      <c r="H7" s="217"/>
      <c r="I7" s="3">
        <v>111</v>
      </c>
      <c r="J7" s="130">
        <f>SUM(J8:J9)</f>
        <v>161163655</v>
      </c>
      <c r="K7" s="130">
        <f>SUM(K8:K9)</f>
        <v>40000340</v>
      </c>
      <c r="L7" s="130">
        <f>SUM(L8:L9)</f>
        <v>169853122</v>
      </c>
      <c r="M7" s="130">
        <f>SUM(M8:M9)</f>
        <v>45338155</v>
      </c>
    </row>
    <row r="8" spans="1:13" ht="12.75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158154153</v>
      </c>
      <c r="K8" s="7">
        <v>38919311</v>
      </c>
      <c r="L8" s="7">
        <v>161044296</v>
      </c>
      <c r="M8" s="7">
        <v>41660855</v>
      </c>
    </row>
    <row r="9" spans="1:13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3009502</v>
      </c>
      <c r="K9" s="7">
        <v>1081029</v>
      </c>
      <c r="L9" s="7">
        <v>8808826</v>
      </c>
      <c r="M9" s="7">
        <v>3677300</v>
      </c>
    </row>
    <row r="10" spans="1:13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129">
        <f>J11+J12+J16+J20+J21+J22+J25+J26</f>
        <v>149707465</v>
      </c>
      <c r="K10" s="129">
        <f>K11+K12+K16+K20+K21+K22+K25+K26</f>
        <v>42507179.64</v>
      </c>
      <c r="L10" s="129">
        <f>L11+L12+L16+L20+L21+L22+L25+L26</f>
        <v>154921816</v>
      </c>
      <c r="M10" s="129">
        <f>M11+M12+M16+M20+M21+M22+M25+M26</f>
        <v>43316829</v>
      </c>
    </row>
    <row r="11" spans="1:13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>
        <v>-695584</v>
      </c>
      <c r="K11" s="7">
        <v>-1571288.21</v>
      </c>
      <c r="L11" s="7">
        <v>-1078303</v>
      </c>
      <c r="M11" s="7">
        <v>-1933803</v>
      </c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129">
        <f>SUM(J13:J15)</f>
        <v>101479057</v>
      </c>
      <c r="K12" s="129">
        <f>SUM(K13:K15)</f>
        <v>26348525.530000005</v>
      </c>
      <c r="L12" s="129">
        <f>SUM(L13:L15)</f>
        <v>101135352</v>
      </c>
      <c r="M12" s="129">
        <f>SUM(M13:M15)</f>
        <v>28149440</v>
      </c>
    </row>
    <row r="13" spans="1:13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81375346</v>
      </c>
      <c r="K13" s="7">
        <v>21543094.190000005</v>
      </c>
      <c r="L13" s="7">
        <v>87124405</v>
      </c>
      <c r="M13" s="7">
        <v>24547661</v>
      </c>
    </row>
    <row r="14" spans="1:13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10387546</v>
      </c>
      <c r="K14" s="7">
        <v>2090244.339999999</v>
      </c>
      <c r="L14" s="7">
        <v>2529999</v>
      </c>
      <c r="M14" s="7">
        <v>846734</v>
      </c>
    </row>
    <row r="15" spans="1:13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9716165</v>
      </c>
      <c r="K15" s="7">
        <v>2715187</v>
      </c>
      <c r="L15" s="7">
        <v>11480948</v>
      </c>
      <c r="M15" s="7">
        <v>2755045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129">
        <f>SUM(J17:J19)</f>
        <v>24968634</v>
      </c>
      <c r="K16" s="129">
        <f>SUM(K17:K19)</f>
        <v>5295236.4399999995</v>
      </c>
      <c r="L16" s="129">
        <f>SUM(L17:L19)</f>
        <v>26756415</v>
      </c>
      <c r="M16" s="129">
        <f>SUM(M17:M19)</f>
        <v>6495726</v>
      </c>
    </row>
    <row r="17" spans="1:13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15577214</v>
      </c>
      <c r="K17" s="7">
        <v>3530863.1099999994</v>
      </c>
      <c r="L17" s="7">
        <v>16633388</v>
      </c>
      <c r="M17" s="7">
        <v>4108280</v>
      </c>
    </row>
    <row r="18" spans="1:13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5751584</v>
      </c>
      <c r="K18" s="7">
        <v>998160.7599999998</v>
      </c>
      <c r="L18" s="7">
        <v>6280421</v>
      </c>
      <c r="M18" s="7">
        <v>1457102</v>
      </c>
    </row>
    <row r="19" spans="1:13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3639836</v>
      </c>
      <c r="K19" s="7">
        <v>766212.5699999998</v>
      </c>
      <c r="L19" s="7">
        <v>3842606</v>
      </c>
      <c r="M19" s="7">
        <v>930344</v>
      </c>
    </row>
    <row r="20" spans="1:13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16771675</v>
      </c>
      <c r="K20" s="7">
        <v>8621632.879999999</v>
      </c>
      <c r="L20" s="7">
        <v>16789743</v>
      </c>
      <c r="M20" s="7">
        <v>4445462</v>
      </c>
    </row>
    <row r="21" spans="1:13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4436951</v>
      </c>
      <c r="K21" s="7">
        <v>1691591</v>
      </c>
      <c r="L21" s="7">
        <v>4587973</v>
      </c>
      <c r="M21" s="7">
        <v>1739595</v>
      </c>
    </row>
    <row r="22" spans="1:13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129">
        <f>SUM(J23:J24)</f>
        <v>1539102</v>
      </c>
      <c r="K22" s="129">
        <f>SUM(K23:K24)</f>
        <v>1539102</v>
      </c>
      <c r="L22" s="129">
        <f>SUM(L23:L24)</f>
        <v>374694</v>
      </c>
      <c r="M22" s="129">
        <f>SUM(M23:M24)</f>
        <v>374694</v>
      </c>
    </row>
    <row r="23" spans="1:13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1539102</v>
      </c>
      <c r="K24" s="7">
        <v>1539102</v>
      </c>
      <c r="L24" s="7">
        <v>374694</v>
      </c>
      <c r="M24" s="7">
        <v>374694</v>
      </c>
    </row>
    <row r="25" spans="1:13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162632</v>
      </c>
      <c r="K25" s="7">
        <v>162632</v>
      </c>
      <c r="L25" s="7">
        <v>0</v>
      </c>
      <c r="M25" s="7">
        <v>0</v>
      </c>
    </row>
    <row r="26" spans="1:13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>
        <v>1044998</v>
      </c>
      <c r="K26" s="7">
        <v>419748</v>
      </c>
      <c r="L26" s="7">
        <v>6355942</v>
      </c>
      <c r="M26" s="7">
        <v>4045715</v>
      </c>
    </row>
    <row r="27" spans="1:13" ht="12.75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129">
        <f>SUM(J28:J32)</f>
        <v>8156780</v>
      </c>
      <c r="K27" s="129">
        <f>SUM(K28:K32)</f>
        <v>1114426.8700000006</v>
      </c>
      <c r="L27" s="129">
        <f>SUM(L28:L32)</f>
        <v>22565896</v>
      </c>
      <c r="M27" s="129">
        <f>SUM(M28:M32)</f>
        <v>15390530</v>
      </c>
    </row>
    <row r="28" spans="1:13" ht="12.75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>
        <v>4914393</v>
      </c>
      <c r="K28" s="7">
        <v>302074.86000000034</v>
      </c>
      <c r="L28" s="7">
        <v>21313492</v>
      </c>
      <c r="M28" s="7">
        <v>15289129</v>
      </c>
    </row>
    <row r="29" spans="1:13" ht="12.75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2972033</v>
      </c>
      <c r="K29" s="7">
        <v>621458.2400000002</v>
      </c>
      <c r="L29" s="7">
        <v>1238626</v>
      </c>
      <c r="M29" s="7">
        <v>87623</v>
      </c>
    </row>
    <row r="30" spans="1:13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>
        <v>94560</v>
      </c>
      <c r="K30" s="7">
        <v>94560</v>
      </c>
      <c r="L30" s="7">
        <v>0</v>
      </c>
      <c r="M30" s="7">
        <v>0</v>
      </c>
    </row>
    <row r="31" spans="1:13" ht="12.75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>
        <v>175794</v>
      </c>
      <c r="K31" s="7">
        <v>96333.76999999999</v>
      </c>
      <c r="L31" s="7">
        <v>0</v>
      </c>
      <c r="M31" s="7">
        <v>0</v>
      </c>
    </row>
    <row r="32" spans="1:13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>
        <v>0</v>
      </c>
      <c r="K32" s="7">
        <v>0</v>
      </c>
      <c r="L32" s="7">
        <v>13778</v>
      </c>
      <c r="M32" s="7">
        <v>13778</v>
      </c>
    </row>
    <row r="33" spans="1:13" ht="12.75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129">
        <f>SUM(J34:J37)</f>
        <v>2873770</v>
      </c>
      <c r="K33" s="129">
        <f>SUM(K34:K37)</f>
        <v>506657.4499999997</v>
      </c>
      <c r="L33" s="129">
        <f>SUM(L34:L37)</f>
        <v>16835227</v>
      </c>
      <c r="M33" s="129">
        <f>SUM(M34:M37)</f>
        <v>15467645</v>
      </c>
    </row>
    <row r="34" spans="1:13" ht="12.75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2765590</v>
      </c>
      <c r="K35" s="7">
        <v>398477.4499999997</v>
      </c>
      <c r="L35" s="7">
        <v>1425068</v>
      </c>
      <c r="M35" s="7">
        <v>57486</v>
      </c>
    </row>
    <row r="36" spans="1:13" ht="12.75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>
        <v>108180</v>
      </c>
      <c r="K36" s="7">
        <v>108180</v>
      </c>
      <c r="L36" s="7">
        <v>14369659</v>
      </c>
      <c r="M36" s="7">
        <v>14369659</v>
      </c>
    </row>
    <row r="37" spans="1:13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>
        <v>0</v>
      </c>
      <c r="K37" s="7">
        <v>0</v>
      </c>
      <c r="L37" s="7">
        <v>1040500</v>
      </c>
      <c r="M37" s="7">
        <v>1040500</v>
      </c>
    </row>
    <row r="38" spans="1:13" ht="12.75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129">
        <f>J7+J27+J38+J40</f>
        <v>169320435</v>
      </c>
      <c r="K42" s="129">
        <f>K7+K27+K38+K40</f>
        <v>41114766.87</v>
      </c>
      <c r="L42" s="129">
        <f>L7+L27+L38+L40</f>
        <v>192419018</v>
      </c>
      <c r="M42" s="129">
        <f>M7+M27+M38+M40</f>
        <v>60728685</v>
      </c>
    </row>
    <row r="43" spans="1:13" ht="12.75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129">
        <f>J10+J33+J39+J41</f>
        <v>152581235</v>
      </c>
      <c r="K43" s="129">
        <f>K10+K33+K39+K41</f>
        <v>43013837.09</v>
      </c>
      <c r="L43" s="129">
        <f>L10+L33+L39+L41</f>
        <v>171757043</v>
      </c>
      <c r="M43" s="129">
        <f>M10+M33+M39+M41</f>
        <v>58784474</v>
      </c>
    </row>
    <row r="44" spans="1:13" ht="12.75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129">
        <f>J42-J43</f>
        <v>16739200</v>
      </c>
      <c r="K44" s="129">
        <f>K42-K43</f>
        <v>-1899070.2200000063</v>
      </c>
      <c r="L44" s="129">
        <f>L42-L43</f>
        <v>20661975</v>
      </c>
      <c r="M44" s="129">
        <f>M42-M43</f>
        <v>1944211</v>
      </c>
    </row>
    <row r="45" spans="1:13" ht="12.75">
      <c r="A45" s="230" t="s">
        <v>218</v>
      </c>
      <c r="B45" s="231"/>
      <c r="C45" s="231"/>
      <c r="D45" s="231"/>
      <c r="E45" s="231"/>
      <c r="F45" s="231"/>
      <c r="G45" s="231"/>
      <c r="H45" s="232"/>
      <c r="I45" s="1">
        <v>149</v>
      </c>
      <c r="J45" s="129">
        <f>IF(J42&gt;J43,J42-J43,0)</f>
        <v>16739200</v>
      </c>
      <c r="K45" s="129">
        <f>IF(K42&gt;K43,K42-K43,0)</f>
        <v>0</v>
      </c>
      <c r="L45" s="129">
        <f>IF(L42&gt;L43,L42-L43,0)</f>
        <v>20661975</v>
      </c>
      <c r="M45" s="129">
        <f>IF(M42&gt;M43,M42-M43,0)</f>
        <v>1944211</v>
      </c>
    </row>
    <row r="46" spans="1:13" ht="12.75">
      <c r="A46" s="230" t="s">
        <v>219</v>
      </c>
      <c r="B46" s="231"/>
      <c r="C46" s="231"/>
      <c r="D46" s="231"/>
      <c r="E46" s="231"/>
      <c r="F46" s="231"/>
      <c r="G46" s="231"/>
      <c r="H46" s="232"/>
      <c r="I46" s="1">
        <v>150</v>
      </c>
      <c r="J46" s="129">
        <f>IF(J43&gt;J42,J43-J42,0)</f>
        <v>0</v>
      </c>
      <c r="K46" s="129">
        <f>IF(K43&gt;K42,K43-K42,0)</f>
        <v>1899070.2200000063</v>
      </c>
      <c r="L46" s="129">
        <f>IF(L43&gt;L42,L43-L42,0)</f>
        <v>0</v>
      </c>
      <c r="M46" s="129">
        <f>IF(M43&gt;M42,M43-M42,0)</f>
        <v>0</v>
      </c>
    </row>
    <row r="47" spans="1:13" ht="12.75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2296573</v>
      </c>
      <c r="K47" s="7">
        <v>-300174</v>
      </c>
      <c r="L47" s="7">
        <v>2714846</v>
      </c>
      <c r="M47" s="7">
        <v>790687</v>
      </c>
    </row>
    <row r="48" spans="1:13" ht="12.75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129">
        <f>J44-J47</f>
        <v>14442627</v>
      </c>
      <c r="K48" s="129">
        <f>K44-K47</f>
        <v>-1598896.2200000063</v>
      </c>
      <c r="L48" s="129">
        <f>L44-L47</f>
        <v>17947129</v>
      </c>
      <c r="M48" s="129">
        <f>M44-M47</f>
        <v>1153524</v>
      </c>
    </row>
    <row r="49" spans="1:13" ht="12.75">
      <c r="A49" s="230" t="s">
        <v>192</v>
      </c>
      <c r="B49" s="231"/>
      <c r="C49" s="231"/>
      <c r="D49" s="231"/>
      <c r="E49" s="231"/>
      <c r="F49" s="231"/>
      <c r="G49" s="231"/>
      <c r="H49" s="232"/>
      <c r="I49" s="1">
        <v>153</v>
      </c>
      <c r="J49" s="129">
        <f>IF(J48&gt;0,J48,0)</f>
        <v>14442627</v>
      </c>
      <c r="K49" s="129">
        <f>IF(K48&gt;0,K48,0)</f>
        <v>0</v>
      </c>
      <c r="L49" s="129">
        <f>IF(L48&gt;0,L48,0)</f>
        <v>17947129</v>
      </c>
      <c r="M49" s="129">
        <f>IF(M48&gt;0,M48,0)</f>
        <v>1153524</v>
      </c>
    </row>
    <row r="50" spans="1:13" ht="12.75">
      <c r="A50" s="251" t="s">
        <v>220</v>
      </c>
      <c r="B50" s="252"/>
      <c r="C50" s="252"/>
      <c r="D50" s="252"/>
      <c r="E50" s="252"/>
      <c r="F50" s="252"/>
      <c r="G50" s="252"/>
      <c r="H50" s="253"/>
      <c r="I50" s="2">
        <v>154</v>
      </c>
      <c r="J50" s="59">
        <f>IF(J48&lt;0,-J48,0)</f>
        <v>0</v>
      </c>
      <c r="K50" s="59">
        <f>IF(K48&lt;0,-K48,0)</f>
        <v>1598896.2200000063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27" t="s">
        <v>312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53"/>
      <c r="J52" s="53"/>
      <c r="K52" s="53"/>
      <c r="L52" s="53"/>
      <c r="M52" s="60"/>
    </row>
    <row r="53" spans="1:13" ht="12.75">
      <c r="A53" s="254" t="s">
        <v>234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/>
      <c r="K53" s="7"/>
      <c r="L53" s="7"/>
      <c r="M53" s="7"/>
    </row>
    <row r="54" spans="1:13" ht="12.75">
      <c r="A54" s="254" t="s">
        <v>235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3" ht="12.75" customHeight="1">
      <c r="A55" s="227" t="s">
        <v>189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3" ht="12.75">
      <c r="A56" s="215" t="s">
        <v>204</v>
      </c>
      <c r="B56" s="216"/>
      <c r="C56" s="216"/>
      <c r="D56" s="216"/>
      <c r="E56" s="216"/>
      <c r="F56" s="216"/>
      <c r="G56" s="216"/>
      <c r="H56" s="217"/>
      <c r="I56" s="9">
        <v>157</v>
      </c>
      <c r="J56" s="52">
        <v>14442627</v>
      </c>
      <c r="K56" s="52">
        <v>-1598896</v>
      </c>
      <c r="L56" s="52">
        <v>17947129</v>
      </c>
      <c r="M56" s="52">
        <v>1153524</v>
      </c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129">
        <f>SUM(J58:J64)</f>
        <v>0</v>
      </c>
      <c r="K57" s="129">
        <f>SUM(K58:K64)</f>
        <v>0</v>
      </c>
      <c r="L57" s="129">
        <f>SUM(L58:L64)</f>
        <v>0</v>
      </c>
      <c r="M57" s="129">
        <f>SUM(M58:M64)</f>
        <v>0</v>
      </c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/>
      <c r="K58" s="7"/>
      <c r="L58" s="52"/>
      <c r="M58" s="52"/>
    </row>
    <row r="59" spans="1:13" ht="12.75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/>
      <c r="K59" s="7"/>
      <c r="L59" s="52"/>
      <c r="M59" s="52"/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/>
      <c r="K60" s="7"/>
      <c r="L60" s="7"/>
      <c r="M60" s="7"/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/>
      <c r="K61" s="7"/>
      <c r="L61" s="7"/>
      <c r="M61" s="7"/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/>
      <c r="K62" s="7"/>
      <c r="L62" s="7"/>
      <c r="M62" s="7"/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/>
      <c r="K63" s="7"/>
      <c r="L63" s="7"/>
      <c r="M63" s="7"/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/>
      <c r="K64" s="7"/>
      <c r="L64" s="7"/>
      <c r="M64" s="7"/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/>
      <c r="K65" s="7"/>
      <c r="L65" s="7"/>
      <c r="M65" s="7"/>
    </row>
    <row r="66" spans="1:13" ht="12.75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129">
        <f>SUM(J57-J65)</f>
        <v>0</v>
      </c>
      <c r="K66" s="129">
        <f>SUM(K57-K65)</f>
        <v>0</v>
      </c>
      <c r="L66" s="129">
        <f>SUM(L57-L65)</f>
        <v>0</v>
      </c>
      <c r="M66" s="129">
        <f>SUM(M57-M65)</f>
        <v>0</v>
      </c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131">
        <f>J56+J66</f>
        <v>14442627</v>
      </c>
      <c r="K67" s="131">
        <f>K56+K66</f>
        <v>-1598896</v>
      </c>
      <c r="L67" s="131">
        <f>L56+L66</f>
        <v>17947129</v>
      </c>
      <c r="M67" s="131">
        <f>M56+M66</f>
        <v>1153524</v>
      </c>
    </row>
    <row r="68" spans="1:13" ht="12.75" customHeight="1">
      <c r="A68" s="261" t="s">
        <v>313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188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54" t="s">
        <v>234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/>
      <c r="K70" s="7"/>
      <c r="L70" s="7"/>
      <c r="M70" s="7"/>
    </row>
    <row r="71" spans="1:13" ht="12.75">
      <c r="A71" s="258" t="s">
        <v>235</v>
      </c>
      <c r="B71" s="259"/>
      <c r="C71" s="259"/>
      <c r="D71" s="259"/>
      <c r="E71" s="259"/>
      <c r="F71" s="259"/>
      <c r="G71" s="259"/>
      <c r="H71" s="26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M57 L53:M54 K66:M67 J70:M71 L57:L65 J53:J54 K61:K64 J57:J67 K57:K59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56:M56 M10 M24:M26 J23:L26 J27:M46 J7:L10 M7 J12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52" sqref="J52"/>
    </sheetView>
  </sheetViews>
  <sheetFormatPr defaultColWidth="9.140625" defaultRowHeight="12.75"/>
  <cols>
    <col min="1" max="7" width="9.140625" style="51" customWidth="1"/>
    <col min="8" max="8" width="7.421875" style="51" customWidth="1"/>
    <col min="9" max="9" width="6.7109375" style="51" customWidth="1"/>
    <col min="10" max="10" width="11.28125" style="51" customWidth="1"/>
    <col min="11" max="11" width="11.57421875" style="51" customWidth="1"/>
    <col min="12" max="16384" width="9.140625" style="51" customWidth="1"/>
  </cols>
  <sheetData>
    <row r="1" spans="1:11" ht="12.75" customHeigh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343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336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3.25">
      <c r="A4" s="270" t="s">
        <v>59</v>
      </c>
      <c r="B4" s="270"/>
      <c r="C4" s="270"/>
      <c r="D4" s="270"/>
      <c r="E4" s="270"/>
      <c r="F4" s="270"/>
      <c r="G4" s="270"/>
      <c r="H4" s="270"/>
      <c r="I4" s="64" t="s">
        <v>279</v>
      </c>
      <c r="J4" s="65" t="s">
        <v>319</v>
      </c>
      <c r="K4" s="65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6">
        <v>2</v>
      </c>
      <c r="J5" s="67" t="s">
        <v>283</v>
      </c>
      <c r="K5" s="67" t="s">
        <v>284</v>
      </c>
    </row>
    <row r="6" spans="1:11" ht="12.75">
      <c r="A6" s="227" t="s">
        <v>156</v>
      </c>
      <c r="B6" s="243"/>
      <c r="C6" s="243"/>
      <c r="D6" s="243"/>
      <c r="E6" s="243"/>
      <c r="F6" s="243"/>
      <c r="G6" s="243"/>
      <c r="H6" s="243"/>
      <c r="I6" s="272"/>
      <c r="J6" s="272"/>
      <c r="K6" s="273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7">
        <v>16739200</v>
      </c>
      <c r="K7" s="7">
        <v>20661975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7">
        <v>16771675</v>
      </c>
      <c r="K8" s="7">
        <v>16789743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7">
        <v>0</v>
      </c>
      <c r="K9" s="7">
        <v>4264886</v>
      </c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7">
        <v>0</v>
      </c>
      <c r="K10" s="7">
        <v>26139591</v>
      </c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7">
        <v>11831927</v>
      </c>
      <c r="K11" s="7">
        <v>1149472</v>
      </c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7">
        <v>22913625</v>
      </c>
      <c r="K12" s="7">
        <v>167646</v>
      </c>
    </row>
    <row r="13" spans="1:11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132">
        <f>SUM(J7:J12)</f>
        <v>68256427</v>
      </c>
      <c r="K13" s="129">
        <f>SUM(K7:K12)</f>
        <v>69173313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7">
        <v>9689362</v>
      </c>
      <c r="K14" s="7">
        <v>0</v>
      </c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7">
        <v>29453095</v>
      </c>
      <c r="K15" s="7">
        <v>0</v>
      </c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7">
        <v>0</v>
      </c>
      <c r="K16" s="7">
        <v>0</v>
      </c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7">
        <v>9367859</v>
      </c>
      <c r="K17" s="7">
        <v>15971262</v>
      </c>
    </row>
    <row r="18" spans="1:11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132">
        <f>SUM(J14:J17)</f>
        <v>48510316</v>
      </c>
      <c r="K18" s="132">
        <v>15971262</v>
      </c>
    </row>
    <row r="19" spans="1:11" ht="12.75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132">
        <f>IF(J13&gt;J18,J13-J18,0)</f>
        <v>19746111</v>
      </c>
      <c r="K19" s="129">
        <f>IF(K13&gt;K18,K13-K18,0)</f>
        <v>53202051</v>
      </c>
    </row>
    <row r="20" spans="1:11" ht="12.75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132">
        <f>IF(J18&gt;J13,J18-J13,0)</f>
        <v>0</v>
      </c>
      <c r="K20" s="129">
        <f>IF(K18&gt;K13,K18-K13,0)</f>
        <v>0</v>
      </c>
    </row>
    <row r="21" spans="1:11" ht="12.75">
      <c r="A21" s="227" t="s">
        <v>159</v>
      </c>
      <c r="B21" s="243"/>
      <c r="C21" s="243"/>
      <c r="D21" s="243"/>
      <c r="E21" s="243"/>
      <c r="F21" s="243"/>
      <c r="G21" s="243"/>
      <c r="H21" s="243"/>
      <c r="I21" s="272"/>
      <c r="J21" s="272"/>
      <c r="K21" s="273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7">
        <v>293138</v>
      </c>
      <c r="K22" s="7">
        <v>0</v>
      </c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7">
        <v>0</v>
      </c>
      <c r="K23" s="7">
        <v>500000</v>
      </c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7">
        <v>2921966</v>
      </c>
      <c r="K24" s="7">
        <v>2122376</v>
      </c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7">
        <v>3856181</v>
      </c>
      <c r="K25" s="7">
        <v>20181042</v>
      </c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7">
        <v>0</v>
      </c>
      <c r="K26" s="7">
        <v>262478</v>
      </c>
    </row>
    <row r="27" spans="1:11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132">
        <f>SUM(J22:J26)</f>
        <v>7071285</v>
      </c>
      <c r="K27" s="129">
        <f>SUM(K22:K26)</f>
        <v>23065896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125">
        <v>6602337</v>
      </c>
      <c r="K28" s="125">
        <v>12874821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7">
        <v>0</v>
      </c>
      <c r="K29" s="7">
        <v>92400</v>
      </c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7">
        <v>8531754</v>
      </c>
      <c r="K30" s="7">
        <v>0</v>
      </c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132">
        <f>SUM(J28:J30)</f>
        <v>15134091</v>
      </c>
      <c r="K31" s="132">
        <f>SUM(K28:K30)</f>
        <v>12967221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132">
        <f>IF(J27&gt;J31,J27-J31,0)</f>
        <v>0</v>
      </c>
      <c r="K32" s="129">
        <f>IF(K27&gt;K31,K27-K31,0)</f>
        <v>10098675</v>
      </c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132">
        <f>IF(J31&gt;J27,J31-J27,0)</f>
        <v>8062806</v>
      </c>
      <c r="K33" s="129">
        <f>IF(K31&gt;K27,K31-K27,0)</f>
        <v>0</v>
      </c>
    </row>
    <row r="34" spans="1:11" ht="12.75">
      <c r="A34" s="227" t="s">
        <v>160</v>
      </c>
      <c r="B34" s="243"/>
      <c r="C34" s="243"/>
      <c r="D34" s="243"/>
      <c r="E34" s="243"/>
      <c r="F34" s="243"/>
      <c r="G34" s="243"/>
      <c r="H34" s="243"/>
      <c r="I34" s="272"/>
      <c r="J34" s="272"/>
      <c r="K34" s="273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>
        <v>0</v>
      </c>
      <c r="K35" s="7">
        <v>0</v>
      </c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0</v>
      </c>
      <c r="K36" s="7">
        <v>0</v>
      </c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7">
        <v>1794693</v>
      </c>
      <c r="K37" s="7">
        <v>10666513</v>
      </c>
    </row>
    <row r="38" spans="1:11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132">
        <f>SUM(J35:J37)</f>
        <v>1794693</v>
      </c>
      <c r="K38" s="129">
        <f>SUM(K35:K37)</f>
        <v>10666513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>
        <v>0</v>
      </c>
      <c r="K39" s="125">
        <v>56700000</v>
      </c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125">
        <v>14175000</v>
      </c>
      <c r="K40" s="125">
        <v>15225000</v>
      </c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7">
        <v>0</v>
      </c>
      <c r="K41" s="7">
        <v>0</v>
      </c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7">
        <v>0</v>
      </c>
      <c r="K42" s="7">
        <v>0</v>
      </c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7">
        <v>1211</v>
      </c>
      <c r="K43" s="7">
        <v>354519</v>
      </c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132">
        <f>SUM(J39:J43)</f>
        <v>14176211</v>
      </c>
      <c r="K44" s="129">
        <f>SUM(K39:K43)</f>
        <v>72279519</v>
      </c>
    </row>
    <row r="45" spans="1:11" ht="12.75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132">
        <f>IF(J38&gt;J44,J38-J44,0)</f>
        <v>0</v>
      </c>
      <c r="K45" s="129">
        <f>IF(K38&gt;K44,K38-K44,0)</f>
        <v>0</v>
      </c>
    </row>
    <row r="46" spans="1:11" ht="12.75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132">
        <f>IF(J44&gt;J38,J44-J38,0)</f>
        <v>12381518</v>
      </c>
      <c r="K46" s="129">
        <f>IF(K44&gt;K38,K44-K38,0)</f>
        <v>61613006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132">
        <f>IF(J19-J20+J32-J33+J45-J46&gt;0,J19-J20+J32-J33+J45-J46,0)</f>
        <v>0</v>
      </c>
      <c r="K47" s="129">
        <f>IF(K19-K20+K32-K33+K45-K46&gt;0,K19-K20+K32-K33+K45-K46,0)</f>
        <v>1687720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132">
        <f>IF(J20-J19+J33-J32+J46-J45&gt;0,J20-J19+J33-J32+J46-J45,0)</f>
        <v>698213</v>
      </c>
      <c r="K48" s="132">
        <f>IF(K20-K19+K33-K32+K46-K45&gt;0,K20-K19+K33-K32+K46-K45,0)</f>
        <v>0</v>
      </c>
    </row>
    <row r="49" spans="1:11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5">
        <v>1127495</v>
      </c>
      <c r="K49" s="5">
        <v>429282</v>
      </c>
    </row>
    <row r="50" spans="1:11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133">
        <v>0</v>
      </c>
      <c r="K50" s="134">
        <f>IF(K47&gt;0,K47,0)</f>
        <v>1687720</v>
      </c>
    </row>
    <row r="51" spans="1:11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134">
        <v>698213</v>
      </c>
      <c r="K51" s="134">
        <f>IF(K48&gt;0,K48,0)</f>
        <v>0</v>
      </c>
    </row>
    <row r="52" spans="1:11" ht="12.75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135">
        <f>SUM(J49+J50-J51)</f>
        <v>429282</v>
      </c>
      <c r="K52" s="131">
        <f>SUM(K49+K50-K51)</f>
        <v>2117002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28:K30 J22:K26 J14:K17 J35:K37 J49:K51 J39:K43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4" t="s">
        <v>279</v>
      </c>
      <c r="J4" s="65" t="s">
        <v>319</v>
      </c>
      <c r="K4" s="65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70">
        <v>2</v>
      </c>
      <c r="J5" s="71" t="s">
        <v>283</v>
      </c>
      <c r="K5" s="71" t="s">
        <v>284</v>
      </c>
    </row>
    <row r="6" spans="1:11" ht="12.75">
      <c r="A6" s="227" t="s">
        <v>156</v>
      </c>
      <c r="B6" s="243"/>
      <c r="C6" s="243"/>
      <c r="D6" s="243"/>
      <c r="E6" s="243"/>
      <c r="F6" s="243"/>
      <c r="G6" s="243"/>
      <c r="H6" s="243"/>
      <c r="I6" s="272"/>
      <c r="J6" s="272"/>
      <c r="K6" s="273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218" t="s">
        <v>108</v>
      </c>
      <c r="B20" s="277"/>
      <c r="C20" s="277"/>
      <c r="D20" s="277"/>
      <c r="E20" s="277"/>
      <c r="F20" s="277"/>
      <c r="G20" s="277"/>
      <c r="H20" s="278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24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27" t="s">
        <v>159</v>
      </c>
      <c r="B22" s="243"/>
      <c r="C22" s="243"/>
      <c r="D22" s="243"/>
      <c r="E22" s="243"/>
      <c r="F22" s="243"/>
      <c r="G22" s="243"/>
      <c r="H22" s="243"/>
      <c r="I22" s="272"/>
      <c r="J22" s="272"/>
      <c r="K22" s="273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321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27" t="s">
        <v>160</v>
      </c>
      <c r="B35" s="243"/>
      <c r="C35" s="243"/>
      <c r="D35" s="243"/>
      <c r="E35" s="243"/>
      <c r="F35" s="243"/>
      <c r="G35" s="243"/>
      <c r="H35" s="243"/>
      <c r="I35" s="272">
        <v>0</v>
      </c>
      <c r="J35" s="272"/>
      <c r="K35" s="273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52:H52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125" zoomScaleSheetLayoutView="125" zoomScalePageLayoutView="0" workbookViewId="0" topLeftCell="C16">
      <selection activeCell="K10" sqref="K10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0" width="13.28125" style="74" customWidth="1"/>
    <col min="11" max="11" width="12.00390625" style="74" customWidth="1"/>
    <col min="12" max="16384" width="9.140625" style="74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3"/>
    </row>
    <row r="2" spans="1:12" ht="15.75">
      <c r="A2" s="42"/>
      <c r="B2" s="72"/>
      <c r="C2" s="297" t="s">
        <v>282</v>
      </c>
      <c r="D2" s="297"/>
      <c r="E2" s="75">
        <v>43101</v>
      </c>
      <c r="F2" s="43" t="s">
        <v>250</v>
      </c>
      <c r="G2" s="298">
        <v>43465</v>
      </c>
      <c r="H2" s="299"/>
      <c r="I2" s="72"/>
      <c r="J2" s="72"/>
      <c r="K2" s="72"/>
      <c r="L2" s="76"/>
    </row>
    <row r="3" spans="1:11" ht="23.25">
      <c r="A3" s="300" t="s">
        <v>59</v>
      </c>
      <c r="B3" s="300"/>
      <c r="C3" s="300"/>
      <c r="D3" s="300"/>
      <c r="E3" s="300"/>
      <c r="F3" s="300"/>
      <c r="G3" s="300"/>
      <c r="H3" s="300"/>
      <c r="I3" s="78" t="s">
        <v>305</v>
      </c>
      <c r="J3" s="79" t="s">
        <v>150</v>
      </c>
      <c r="K3" s="79" t="s">
        <v>151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81">
        <v>2</v>
      </c>
      <c r="J4" s="80" t="s">
        <v>283</v>
      </c>
      <c r="K4" s="80" t="s">
        <v>284</v>
      </c>
    </row>
    <row r="5" spans="1:11" ht="12.75">
      <c r="A5" s="289" t="s">
        <v>285</v>
      </c>
      <c r="B5" s="290"/>
      <c r="C5" s="290"/>
      <c r="D5" s="290"/>
      <c r="E5" s="290"/>
      <c r="F5" s="290"/>
      <c r="G5" s="290"/>
      <c r="H5" s="290"/>
      <c r="I5" s="44">
        <v>1</v>
      </c>
      <c r="J5" s="6">
        <v>102900000</v>
      </c>
      <c r="K5" s="6">
        <v>102900000</v>
      </c>
    </row>
    <row r="6" spans="1:11" ht="12.75">
      <c r="A6" s="289" t="s">
        <v>286</v>
      </c>
      <c r="B6" s="290"/>
      <c r="C6" s="290"/>
      <c r="D6" s="290"/>
      <c r="E6" s="290"/>
      <c r="F6" s="290"/>
      <c r="G6" s="290"/>
      <c r="H6" s="290"/>
      <c r="I6" s="44">
        <v>2</v>
      </c>
      <c r="J6" s="7"/>
      <c r="K6" s="7"/>
    </row>
    <row r="7" spans="1:11" ht="12.75">
      <c r="A7" s="289" t="s">
        <v>287</v>
      </c>
      <c r="B7" s="290"/>
      <c r="C7" s="290"/>
      <c r="D7" s="290"/>
      <c r="E7" s="290"/>
      <c r="F7" s="290"/>
      <c r="G7" s="290"/>
      <c r="H7" s="290"/>
      <c r="I7" s="44">
        <v>3</v>
      </c>
      <c r="J7" s="7">
        <v>22334373</v>
      </c>
      <c r="K7" s="7">
        <v>23594373</v>
      </c>
    </row>
    <row r="8" spans="1:11" ht="12.75">
      <c r="A8" s="289" t="s">
        <v>288</v>
      </c>
      <c r="B8" s="290"/>
      <c r="C8" s="290"/>
      <c r="D8" s="290"/>
      <c r="E8" s="290"/>
      <c r="F8" s="290"/>
      <c r="G8" s="290"/>
      <c r="H8" s="290"/>
      <c r="I8" s="44">
        <v>4</v>
      </c>
      <c r="J8" s="7">
        <v>134536407</v>
      </c>
      <c r="K8" s="7">
        <v>132499545</v>
      </c>
    </row>
    <row r="9" spans="1:11" ht="12.75">
      <c r="A9" s="289" t="s">
        <v>289</v>
      </c>
      <c r="B9" s="290"/>
      <c r="C9" s="290"/>
      <c r="D9" s="290"/>
      <c r="E9" s="290"/>
      <c r="F9" s="290"/>
      <c r="G9" s="290"/>
      <c r="H9" s="290"/>
      <c r="I9" s="44">
        <v>5</v>
      </c>
      <c r="J9" s="7">
        <v>14442627</v>
      </c>
      <c r="K9" s="7">
        <v>17947129</v>
      </c>
    </row>
    <row r="10" spans="1:11" ht="12.75">
      <c r="A10" s="289" t="s">
        <v>290</v>
      </c>
      <c r="B10" s="290"/>
      <c r="C10" s="290"/>
      <c r="D10" s="290"/>
      <c r="E10" s="290"/>
      <c r="F10" s="290"/>
      <c r="G10" s="290"/>
      <c r="H10" s="290"/>
      <c r="I10" s="44">
        <v>6</v>
      </c>
      <c r="J10" s="7">
        <v>38993452</v>
      </c>
      <c r="K10" s="7">
        <v>38993452</v>
      </c>
    </row>
    <row r="11" spans="1:11" ht="12.75">
      <c r="A11" s="289" t="s">
        <v>291</v>
      </c>
      <c r="B11" s="290"/>
      <c r="C11" s="290"/>
      <c r="D11" s="290"/>
      <c r="E11" s="290"/>
      <c r="F11" s="290"/>
      <c r="G11" s="290"/>
      <c r="H11" s="290"/>
      <c r="I11" s="44">
        <v>7</v>
      </c>
      <c r="J11" s="7"/>
      <c r="K11" s="7"/>
    </row>
    <row r="12" spans="1:11" ht="12.75">
      <c r="A12" s="289" t="s">
        <v>292</v>
      </c>
      <c r="B12" s="290"/>
      <c r="C12" s="290"/>
      <c r="D12" s="290"/>
      <c r="E12" s="290"/>
      <c r="F12" s="290"/>
      <c r="G12" s="290"/>
      <c r="H12" s="290"/>
      <c r="I12" s="44">
        <v>8</v>
      </c>
      <c r="J12" s="7"/>
      <c r="K12" s="7"/>
    </row>
    <row r="13" spans="1:11" ht="12.75">
      <c r="A13" s="289" t="s">
        <v>293</v>
      </c>
      <c r="B13" s="290"/>
      <c r="C13" s="290"/>
      <c r="D13" s="290"/>
      <c r="E13" s="290"/>
      <c r="F13" s="290"/>
      <c r="G13" s="290"/>
      <c r="H13" s="290"/>
      <c r="I13" s="44">
        <v>9</v>
      </c>
      <c r="J13" s="7"/>
      <c r="K13" s="7"/>
    </row>
    <row r="14" spans="1:11" ht="12.75">
      <c r="A14" s="291" t="s">
        <v>294</v>
      </c>
      <c r="B14" s="292"/>
      <c r="C14" s="292"/>
      <c r="D14" s="292"/>
      <c r="E14" s="292"/>
      <c r="F14" s="292"/>
      <c r="G14" s="292"/>
      <c r="H14" s="292"/>
      <c r="I14" s="44">
        <v>10</v>
      </c>
      <c r="J14" s="129">
        <f>SUM(J5:J13)</f>
        <v>313206859</v>
      </c>
      <c r="K14" s="129">
        <f>SUM(K5:K13)</f>
        <v>315934499</v>
      </c>
    </row>
    <row r="15" spans="1:11" ht="12.75">
      <c r="A15" s="289" t="s">
        <v>295</v>
      </c>
      <c r="B15" s="290"/>
      <c r="C15" s="290"/>
      <c r="D15" s="290"/>
      <c r="E15" s="290"/>
      <c r="F15" s="290"/>
      <c r="G15" s="290"/>
      <c r="H15" s="290"/>
      <c r="I15" s="44">
        <v>11</v>
      </c>
      <c r="J15" s="45"/>
      <c r="K15" s="45"/>
    </row>
    <row r="16" spans="1:11" ht="12.75">
      <c r="A16" s="289" t="s">
        <v>296</v>
      </c>
      <c r="B16" s="290"/>
      <c r="C16" s="290"/>
      <c r="D16" s="290"/>
      <c r="E16" s="290"/>
      <c r="F16" s="290"/>
      <c r="G16" s="290"/>
      <c r="H16" s="290"/>
      <c r="I16" s="44">
        <v>12</v>
      </c>
      <c r="J16" s="45"/>
      <c r="K16" s="45"/>
    </row>
    <row r="17" spans="1:11" ht="12.75">
      <c r="A17" s="289" t="s">
        <v>297</v>
      </c>
      <c r="B17" s="290"/>
      <c r="C17" s="290"/>
      <c r="D17" s="290"/>
      <c r="E17" s="290"/>
      <c r="F17" s="290"/>
      <c r="G17" s="290"/>
      <c r="H17" s="290"/>
      <c r="I17" s="44">
        <v>13</v>
      </c>
      <c r="J17" s="45"/>
      <c r="K17" s="45"/>
    </row>
    <row r="18" spans="1:11" ht="12.75">
      <c r="A18" s="289" t="s">
        <v>298</v>
      </c>
      <c r="B18" s="290"/>
      <c r="C18" s="290"/>
      <c r="D18" s="290"/>
      <c r="E18" s="290"/>
      <c r="F18" s="290"/>
      <c r="G18" s="290"/>
      <c r="H18" s="290"/>
      <c r="I18" s="44">
        <v>14</v>
      </c>
      <c r="J18" s="45"/>
      <c r="K18" s="45"/>
    </row>
    <row r="19" spans="1:11" ht="12.75">
      <c r="A19" s="289" t="s">
        <v>299</v>
      </c>
      <c r="B19" s="290"/>
      <c r="C19" s="290"/>
      <c r="D19" s="290"/>
      <c r="E19" s="290"/>
      <c r="F19" s="290"/>
      <c r="G19" s="290"/>
      <c r="H19" s="290"/>
      <c r="I19" s="44">
        <v>15</v>
      </c>
      <c r="J19" s="45"/>
      <c r="K19" s="45"/>
    </row>
    <row r="20" spans="1:11" ht="12.75">
      <c r="A20" s="289" t="s">
        <v>300</v>
      </c>
      <c r="B20" s="290"/>
      <c r="C20" s="290"/>
      <c r="D20" s="290"/>
      <c r="E20" s="290"/>
      <c r="F20" s="290"/>
      <c r="G20" s="290"/>
      <c r="H20" s="290"/>
      <c r="I20" s="44">
        <v>16</v>
      </c>
      <c r="J20" s="45"/>
      <c r="K20" s="45"/>
    </row>
    <row r="21" spans="1:11" ht="12.75">
      <c r="A21" s="291" t="s">
        <v>301</v>
      </c>
      <c r="B21" s="292"/>
      <c r="C21" s="292"/>
      <c r="D21" s="292"/>
      <c r="E21" s="292"/>
      <c r="F21" s="292"/>
      <c r="G21" s="292"/>
      <c r="H21" s="292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6">
        <v>18</v>
      </c>
      <c r="J23" s="7"/>
      <c r="K23" s="7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7">
        <v>19</v>
      </c>
      <c r="J24" s="8"/>
      <c r="K24" s="8"/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  <row r="26" spans="10:11" ht="12.75">
      <c r="J26" s="126"/>
      <c r="K26" s="124"/>
    </row>
    <row r="27" ht="12.75">
      <c r="J27" s="126"/>
    </row>
    <row r="28" ht="12.75">
      <c r="J28" s="124"/>
    </row>
    <row r="34" ht="12.75">
      <c r="J34" s="127"/>
    </row>
    <row r="35" ht="12.75">
      <c r="J35" s="126"/>
    </row>
    <row r="36" ht="12.75">
      <c r="J36" s="126"/>
    </row>
    <row r="37" ht="12.75">
      <c r="J37" s="128"/>
    </row>
    <row r="38" ht="12.75">
      <c r="J38" s="12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5:K20 J35:J36 J26:J27 J23:K24 J5:K8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J9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12" sqref="E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2" t="s">
        <v>280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3" t="s">
        <v>316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 Košir</cp:lastModifiedBy>
  <cp:lastPrinted>2018-04-27T08:51:26Z</cp:lastPrinted>
  <dcterms:created xsi:type="dcterms:W3CDTF">2008-10-17T11:51:54Z</dcterms:created>
  <dcterms:modified xsi:type="dcterms:W3CDTF">2019-02-25T08:15:47Z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