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10" windowHeight="964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<sst xmlns="http://schemas.openxmlformats.org/spreadsheetml/2006/main" count="395" uniqueCount="344">
  <si>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</si>
  <si>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</si>
  <si>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</si>
  <si>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</si>
  <si>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</si>
  <si>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</si>
  <si>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</si>
  <si>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</si>
  <si>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</si>
  <si>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</si>
  <si>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</si>
  <si>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</si>
  <si>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</si>
  <si>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</si>
  <si>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</si>
  <si>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</si>
  <si>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</si>
  <si>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</si>
  <si>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</si>
  <si>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</si>
  <si>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</si>
  <si>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</si>
  <si>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</si>
  <si>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</si>
  <si>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</si>
  <si>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</si>
  <si>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</si>
  <si>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</si>
  <si>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</si>
  <si>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</si>
  <si>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</si>
  <si>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</si>
  <si>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</si>
  <si>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</si>
  <si>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</si>
  <si>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</si>
  <si>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</si>
  <si>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</si>
  <si>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</si>
  <si>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</si>
  <si>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</si>
  <si>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</si>
  <si>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</si>
  <si>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</si>
  <si>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</si>
  <si>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</si>
  <si>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</si>
  <si>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</si>
  <si>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</si>
  <si>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</si>
  <si>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</si>
  <si>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</si>
  <si>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</si>
  <si>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</si>
  <si>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</si>
  <si>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</si>
  <si>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</si>
  <si>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</si>
  <si>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</si>
  <si>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</si>
  <si>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</si>
  <si>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</si>
  <si>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</si>
  <si>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</si>
  <si>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</si>
  <si>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</si>
  <si>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</si>
  <si>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</si>
  <si>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</si>
  <si>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</si>
  <si>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</si>
  <si>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</si>
  <si>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</si>
  <si>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</si>
  <si>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</si>
  <si>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</si>
  <si>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</si>
  <si>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</si>
  <si>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</si>
  <si>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</si>
  <si>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</si>
  <si>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</si>
  <si>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</si>
  <si>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</si>
  <si>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</si>
  <si>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</si>
  <si>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</si>
  <si>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</si>
  <si>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</si>
  <si>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</si>
  <si>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</si>
  <si>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</si>
  <si>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</si>
  <si>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</si>
  <si>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</si>
  <si>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</si>
  <si>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</si>
  <si>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</si>
  <si>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</si>
  <si>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</si>
  <si>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</si>
  <si>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</si>
  <si>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</si>
  <si>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</si>
  <si>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</si>
  <si>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</si>
  <si>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</si>
  <si>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</si>
  <si>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</si>
  <si>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</si>
  <si>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</si>
  <si>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</si>
  <si>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</si>
  <si>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</si>
  <si>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</si>
  <si>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</si>
  <si>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</si>
  <si>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</si>
  <si>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</si>
  <si>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</si>
  <si>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</si>
  <si>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</si>
  <si>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</si>
  <si>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</si>
  <si>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</si>
  <si>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</si>
  <si>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</si>
  <si>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</si>
  <si>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</si>
  <si>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</si>
  <si>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</si>
  <si>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</si>
  <si>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</si>
  <si>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</si>
  <si>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</si>
  <si>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</si>
  <si>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</si>
  <si>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</si>
  <si>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</si>
  <si>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</si>
  <si>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</si>
  <si>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</si>
  <si>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</si>
  <si>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</si>
  <si>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</si>
  <si>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</si>
  <si>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</si>
  <si>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</si>
  <si>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</si>
  <si>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</si>
  <si>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</si>
  <si>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</si>
  <si>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</si>
  <si>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</si>
  <si>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</si>
  <si>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</si>
  <si>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</si>
  <si>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</si>
  <si>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</si>
  <si>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</si>
  <si>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</si>
  <si>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</si>
  <si>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</si>
  <si>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</si>
  <si>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</si>
  <si>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</si>
  <si>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</si>
  <si>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</si>
  <si>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</si>
  <si>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</si>
  <si>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</si>
  <si>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</si>
  <si>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</si>
  <si>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</si>
  <si>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</si>
  <si>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</si>
  <si>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</si>
  <si>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</si>
  <si>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</si>
  <si>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</si>
  <si>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</si>
  <si>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</si>
  <si>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</si>
  <si>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</si>
  <si>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</si>
  <si>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</si>
  <si>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</si>
  <si>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</si>
  <si>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</si>
  <si>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</si>
  <si>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</si>
  <si>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</si>
  <si>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</si>
  <si>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</si>
  <si>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</si>
  <si>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</si>
  <si>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</si>
  <si>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</si>
  <si>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</si>
  <si>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</si>
  <si>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</si>
  <si>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</si>
  <si>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</si>
  <si>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</si>
  <si>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</si>
  <si>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</si>
  <si>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</si>
  <si>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</si>
  <si>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</si>
  <si>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</si>
  <si>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</si>
  <si>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</si>
  <si>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</si>
  <si>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</si>
  <si>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</si>
  <si>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</si>
  <si>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</si>
  <si>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</si>
  <si>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</si>
  <si>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</si>
  <si>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</si>
  <si>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</si>
  <si>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</si>
  <si>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</si>
  <si>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</si>
  <si>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</si>
  <si>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</si>
  <si>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</si>
  <si>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</si>
  <si>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</si>
  <si>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</si>
  <si>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</si>
  <si>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</si>
  <si>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</si>
  <si>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</si>
  <si>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</si>
  <si>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</si>
  <si>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</si>
  <si>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</si>
  <si>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</si>
  <si>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</si>
  <si>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</si>
  <si>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</si>
  <si>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</si>
  <si>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</si>
  <si>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</si>
  <si>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</si>
  <si>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</si>
  <si>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</si>
  <si>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</si>
  <si>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</si>
  <si>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</si>
  <si>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</si>
  <si>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</si>
  <si>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</si>
  <si>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</si>
  <si>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</si>
  <si>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</si>
  <si>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</si>
  <si>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</si>
  <si>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</si>
  <si>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</si>
  <si>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</si>
  <si>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</si>
  <si>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</si>
  <si>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</si>
  <si>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</si>
  <si>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</si>
  <si>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</si>
  <si>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</si>
  <si>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</si>
  <si>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</si>
  <si>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</si>
  <si>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</si>
  <si>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</si>
  <si>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</si>
  <si>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</si>
  <si>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</si>
  <si>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</si>
  <si>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</si>
  <si>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</si>
  <si>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</si>
  <si>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</si>
  <si>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</si>
  <si>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</si>
  <si>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</si>
  <si>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</si>
  <si>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</si>
  <si>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</si>
  <si>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</si>
  <si>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</si>
  <si>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</si>
  <si>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</si>
  <si>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</si>
  <si>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</si>
  <si>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</si>
  <si>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</si>
  <si>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</si>
  <si>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</si>
  <si>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</si>
  <si>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</si>
  <si>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</si>
  <si>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</si>
  <si>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</si>
  <si>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</si>
  <si>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</si>
  <si>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</si>
  <si>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</si>
  <si>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</si>
  <si>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</si>
  <si>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</si>
  <si>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</si>
  <si>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</si>
  <si>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</si>
  <si>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</si>
  <si>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</si>
  <si>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</si>
  <si>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</si>
  <si>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</si>
  <si>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</si>
  <si>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</si>
  <si>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</si>
  <si>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</si>
  <si>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</si>
  <si>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</si>
  <si>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</si>
  <si>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</si>
  <si>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</si>
  <si>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</si>
  <si>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</si>
  <si>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</si>
  <si>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040 375 520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</si>
  <si>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</si>
  <si>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</si>
  <si>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</si>
  <si>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</si>
  <si>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</si>
  <si>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</si>
  <si>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ne</t>
  </si>
  <si>
    <t>mlinovi@cak-mlinovi.hr</t>
  </si>
  <si>
    <t>Gombar Igor</t>
  </si>
  <si>
    <t>igor.gombar@cak-mlinovi.hr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</si>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</sst>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igor.gomba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35" sqref="C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9" t="s">
        <v>248</v>
      </c>
      <c r="B1" s="200"/>
      <c r="C1" s="20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2" t="s">
        <v>249</v>
      </c>
      <c r="B2" s="143"/>
      <c r="C2" s="143"/>
      <c r="D2" s="144"/>
      <c r="E2" s="116">
        <v>43101</v>
      </c>
      <c r="F2" s="12"/>
      <c r="G2" s="13" t="s">
        <v>250</v>
      </c>
      <c r="H2" s="116">
        <v>43373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5" t="s">
        <v>317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8" t="s">
        <v>251</v>
      </c>
      <c r="B6" s="149"/>
      <c r="C6" s="140" t="s">
        <v>323</v>
      </c>
      <c r="D6" s="141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0" t="s">
        <v>252</v>
      </c>
      <c r="B8" s="151"/>
      <c r="C8" s="140" t="s">
        <v>324</v>
      </c>
      <c r="D8" s="141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9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7" t="s">
        <v>253</v>
      </c>
      <c r="B10" s="138"/>
      <c r="C10" s="140" t="s">
        <v>325</v>
      </c>
      <c r="D10" s="141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9"/>
      <c r="B11" s="13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8" t="s">
        <v>254</v>
      </c>
      <c r="B12" s="149"/>
      <c r="C12" s="152" t="s">
        <v>326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8" t="s">
        <v>255</v>
      </c>
      <c r="B14" s="149"/>
      <c r="C14" s="160">
        <v>40000</v>
      </c>
      <c r="D14" s="161"/>
      <c r="E14" s="16"/>
      <c r="F14" s="152" t="s">
        <v>327</v>
      </c>
      <c r="G14" s="162"/>
      <c r="H14" s="162"/>
      <c r="I14" s="16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8" t="s">
        <v>256</v>
      </c>
      <c r="B16" s="149"/>
      <c r="C16" s="152" t="s">
        <v>328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8" t="s">
        <v>257</v>
      </c>
      <c r="B18" s="149"/>
      <c r="C18" s="155" t="s">
        <v>339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8" t="s">
        <v>258</v>
      </c>
      <c r="B20" s="149"/>
      <c r="C20" s="167" t="s">
        <v>329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8" t="s">
        <v>259</v>
      </c>
      <c r="B22" s="149"/>
      <c r="C22" s="117">
        <v>60</v>
      </c>
      <c r="D22" s="152" t="s">
        <v>327</v>
      </c>
      <c r="E22" s="164"/>
      <c r="F22" s="165"/>
      <c r="G22" s="148"/>
      <c r="H22" s="168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8" t="s">
        <v>260</v>
      </c>
      <c r="B24" s="149"/>
      <c r="C24" s="117">
        <v>20</v>
      </c>
      <c r="D24" s="152" t="s">
        <v>330</v>
      </c>
      <c r="E24" s="164"/>
      <c r="F24" s="164"/>
      <c r="G24" s="165"/>
      <c r="H24" s="50" t="s">
        <v>261</v>
      </c>
      <c r="I24" s="136">
        <v>219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123"/>
      <c r="J25" s="10"/>
      <c r="K25" s="10"/>
      <c r="L25" s="10"/>
    </row>
    <row r="26" spans="1:12" ht="12.75">
      <c r="A26" s="148" t="s">
        <v>262</v>
      </c>
      <c r="B26" s="149"/>
      <c r="C26" s="118" t="s">
        <v>338</v>
      </c>
      <c r="D26" s="25"/>
      <c r="E26" s="33"/>
      <c r="F26" s="24"/>
      <c r="G26" s="166" t="s">
        <v>263</v>
      </c>
      <c r="H26" s="149"/>
      <c r="I26" s="119" t="s">
        <v>337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2"/>
      <c r="B30" s="153"/>
      <c r="C30" s="153"/>
      <c r="D30" s="154"/>
      <c r="E30" s="152"/>
      <c r="F30" s="153"/>
      <c r="G30" s="154"/>
      <c r="H30" s="140"/>
      <c r="I30" s="141"/>
      <c r="J30" s="10"/>
      <c r="K30" s="10"/>
      <c r="L30" s="10"/>
    </row>
    <row r="31" spans="1:12" ht="12.75">
      <c r="A31" s="91"/>
      <c r="B31" s="22"/>
      <c r="C31" s="21"/>
      <c r="D31" s="176"/>
      <c r="E31" s="176"/>
      <c r="F31" s="176"/>
      <c r="G31" s="177"/>
      <c r="H31" s="16"/>
      <c r="I31" s="97"/>
      <c r="J31" s="10"/>
      <c r="K31" s="10"/>
      <c r="L31" s="10"/>
    </row>
    <row r="32" spans="1:12" ht="12.75">
      <c r="A32" s="152"/>
      <c r="B32" s="164"/>
      <c r="C32" s="164"/>
      <c r="D32" s="165"/>
      <c r="E32" s="152"/>
      <c r="F32" s="153"/>
      <c r="G32" s="154"/>
      <c r="H32" s="140"/>
      <c r="I32" s="141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2"/>
      <c r="B34" s="164"/>
      <c r="C34" s="164"/>
      <c r="D34" s="165"/>
      <c r="E34" s="152"/>
      <c r="F34" s="164"/>
      <c r="G34" s="165"/>
      <c r="H34" s="140"/>
      <c r="I34" s="141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2"/>
      <c r="B36" s="164"/>
      <c r="C36" s="164"/>
      <c r="D36" s="165"/>
      <c r="E36" s="152"/>
      <c r="F36" s="164"/>
      <c r="G36" s="165"/>
      <c r="H36" s="140"/>
      <c r="I36" s="141"/>
      <c r="J36" s="10"/>
      <c r="K36" s="10"/>
      <c r="L36" s="10"/>
    </row>
    <row r="37" spans="1:12" ht="12.75">
      <c r="A37" s="99"/>
      <c r="B37" s="30"/>
      <c r="C37" s="178"/>
      <c r="D37" s="179"/>
      <c r="E37" s="16"/>
      <c r="F37" s="178"/>
      <c r="G37" s="179"/>
      <c r="H37" s="16"/>
      <c r="I37" s="92"/>
      <c r="J37" s="10"/>
      <c r="K37" s="10"/>
      <c r="L37" s="10"/>
    </row>
    <row r="38" spans="1:12" ht="12.75">
      <c r="A38" s="152"/>
      <c r="B38" s="164"/>
      <c r="C38" s="164"/>
      <c r="D38" s="165"/>
      <c r="E38" s="152"/>
      <c r="F38" s="164"/>
      <c r="G38" s="165"/>
      <c r="H38" s="140"/>
      <c r="I38" s="14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2"/>
      <c r="B40" s="164"/>
      <c r="C40" s="164"/>
      <c r="D40" s="165"/>
      <c r="E40" s="152"/>
      <c r="F40" s="164"/>
      <c r="G40" s="165"/>
      <c r="H40" s="140"/>
      <c r="I40" s="141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7" t="s">
        <v>267</v>
      </c>
      <c r="B44" s="188"/>
      <c r="C44" s="140"/>
      <c r="D44" s="141"/>
      <c r="E44" s="26"/>
      <c r="F44" s="152"/>
      <c r="G44" s="180"/>
      <c r="H44" s="180"/>
      <c r="I44" s="181"/>
      <c r="J44" s="10"/>
      <c r="K44" s="10"/>
      <c r="L44" s="10"/>
    </row>
    <row r="45" spans="1:12" ht="12.75">
      <c r="A45" s="99"/>
      <c r="B45" s="30"/>
      <c r="C45" s="178"/>
      <c r="D45" s="179"/>
      <c r="E45" s="16"/>
      <c r="F45" s="178"/>
      <c r="G45" s="182"/>
      <c r="H45" s="35"/>
      <c r="I45" s="103"/>
      <c r="J45" s="10"/>
      <c r="K45" s="10"/>
      <c r="L45" s="10"/>
    </row>
    <row r="46" spans="1:12" ht="12.75">
      <c r="A46" s="137" t="s">
        <v>268</v>
      </c>
      <c r="B46" s="188"/>
      <c r="C46" s="152" t="s">
        <v>340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7" t="s">
        <v>270</v>
      </c>
      <c r="B48" s="188"/>
      <c r="C48" s="192" t="s">
        <v>331</v>
      </c>
      <c r="D48" s="193"/>
      <c r="E48" s="202"/>
      <c r="F48" s="16"/>
      <c r="G48" s="50" t="s">
        <v>271</v>
      </c>
      <c r="H48" s="192" t="s">
        <v>332</v>
      </c>
      <c r="I48" s="20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7" t="s">
        <v>257</v>
      </c>
      <c r="B50" s="188"/>
      <c r="C50" s="189" t="s">
        <v>341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8" t="s">
        <v>272</v>
      </c>
      <c r="B52" s="149"/>
      <c r="C52" s="192" t="s">
        <v>333</v>
      </c>
      <c r="D52" s="193"/>
      <c r="E52" s="193"/>
      <c r="F52" s="193"/>
      <c r="G52" s="193"/>
      <c r="H52" s="193"/>
      <c r="I52" s="159"/>
      <c r="J52" s="10"/>
      <c r="K52" s="10"/>
      <c r="L52" s="10"/>
    </row>
    <row r="53" spans="1:12" ht="12.75">
      <c r="A53" s="104"/>
      <c r="B53" s="20"/>
      <c r="C53" s="201" t="s">
        <v>273</v>
      </c>
      <c r="D53" s="201"/>
      <c r="E53" s="201"/>
      <c r="F53" s="201"/>
      <c r="G53" s="201"/>
      <c r="H53" s="201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4" t="s">
        <v>274</v>
      </c>
      <c r="C55" s="195"/>
      <c r="D55" s="195"/>
      <c r="E55" s="195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96" t="s">
        <v>306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4"/>
      <c r="B57" s="196" t="s">
        <v>307</v>
      </c>
      <c r="C57" s="197"/>
      <c r="D57" s="197"/>
      <c r="E57" s="197"/>
      <c r="F57" s="197"/>
      <c r="G57" s="197"/>
      <c r="H57" s="197"/>
      <c r="I57" s="106"/>
      <c r="J57" s="10"/>
      <c r="K57" s="10"/>
      <c r="L57" s="10"/>
    </row>
    <row r="58" spans="1:12" ht="12.75">
      <c r="A58" s="104"/>
      <c r="B58" s="196" t="s">
        <v>308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4"/>
      <c r="B59" s="196" t="s">
        <v>309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6"/>
      <c r="H63" s="187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igor.gomba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SheetLayoutView="100" zoomScalePageLayoutView="0" workbookViewId="0" topLeftCell="A1">
      <selection activeCell="J119" sqref="J119"/>
    </sheetView>
  </sheetViews>
  <sheetFormatPr defaultColWidth="9.140625" defaultRowHeight="12.75"/>
  <cols>
    <col min="1" max="9" width="9.140625" style="51" customWidth="1"/>
    <col min="10" max="10" width="12.140625" style="51" customWidth="1"/>
    <col min="11" max="11" width="12.8515625" style="51" customWidth="1"/>
    <col min="12" max="16384" width="9.140625" style="51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334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59</v>
      </c>
      <c r="B4" s="242"/>
      <c r="C4" s="242"/>
      <c r="D4" s="242"/>
      <c r="E4" s="242"/>
      <c r="F4" s="242"/>
      <c r="G4" s="242"/>
      <c r="H4" s="243"/>
      <c r="I4" s="56" t="s">
        <v>278</v>
      </c>
      <c r="J4" s="57" t="s">
        <v>319</v>
      </c>
      <c r="K4" s="58" t="s">
        <v>320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5">
        <v>2</v>
      </c>
      <c r="J5" s="54">
        <v>3</v>
      </c>
      <c r="K5" s="54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129">
        <f>J9+J16+J26+J35+J39</f>
        <v>233843713</v>
      </c>
      <c r="K8" s="129">
        <f>K9+K16+K26+K35+K39</f>
        <v>208661043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129">
        <f>SUM(J10:J15)</f>
        <v>814193</v>
      </c>
      <c r="K9" s="129">
        <f>SUM(K10:K15)</f>
        <v>1089099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96390</v>
      </c>
      <c r="K11" s="7">
        <v>427200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717803</v>
      </c>
      <c r="K15" s="7">
        <v>661899</v>
      </c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29">
        <f>SUM(J17:J25)</f>
        <v>136143485</v>
      </c>
      <c r="K16" s="129">
        <f>SUM(K17:K25)</f>
        <v>125559020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20012096</v>
      </c>
      <c r="K17" s="7">
        <v>20012096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45226647</v>
      </c>
      <c r="K18" s="7">
        <v>44008060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46317069</v>
      </c>
      <c r="K19" s="7">
        <v>37945423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408510</v>
      </c>
      <c r="K20" s="7">
        <v>167058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2820923</v>
      </c>
      <c r="K23" s="7">
        <v>3894655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/>
      <c r="K24" s="7"/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21358240</v>
      </c>
      <c r="K25" s="7">
        <v>19531728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9">
        <f>SUM(J27:J34)</f>
        <v>96307163</v>
      </c>
      <c r="K26" s="129">
        <f>SUM(K27:K34)</f>
        <v>81490914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63127291</v>
      </c>
      <c r="K27" s="7">
        <v>63159691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18941195</v>
      </c>
      <c r="K28" s="7">
        <v>18221678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14184077</v>
      </c>
      <c r="K32" s="7">
        <v>54945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54600</v>
      </c>
      <c r="K33" s="7">
        <v>54600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9">
        <f>SUM(J36:J38)</f>
        <v>249239</v>
      </c>
      <c r="K35" s="129">
        <f>SUM(K36:K38)</f>
        <v>192377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249239</v>
      </c>
      <c r="K38" s="7">
        <v>192377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329633</v>
      </c>
      <c r="K39" s="7">
        <v>329633</v>
      </c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9">
        <f>J41+J49+J56+J64</f>
        <v>180041931</v>
      </c>
      <c r="K40" s="129">
        <f>K41+K49+K56+K64</f>
        <v>153971935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129">
        <f>SUM(J42:J48)</f>
        <v>28666001</v>
      </c>
      <c r="K41" s="129">
        <f>SUM(K42:K48)</f>
        <v>33213930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23234990</v>
      </c>
      <c r="K42" s="7">
        <v>28877925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4918581</v>
      </c>
      <c r="K44" s="7">
        <v>3944748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135703</v>
      </c>
      <c r="K45" s="7">
        <v>14530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376727</v>
      </c>
      <c r="K46" s="7">
        <v>376727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129">
        <f>SUM(J50:J55)</f>
        <v>62571056</v>
      </c>
      <c r="K49" s="129">
        <f>SUM(K50:K55)</f>
        <v>42908344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13211432</v>
      </c>
      <c r="K50" s="7">
        <v>14811270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24534137</v>
      </c>
      <c r="K51" s="7">
        <v>26920712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7305</v>
      </c>
      <c r="K53" s="7">
        <v>256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24426506</v>
      </c>
      <c r="K54" s="7">
        <v>7852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391676</v>
      </c>
      <c r="K55" s="7">
        <v>1168254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129">
        <f>SUM(J57:J63)</f>
        <v>88375592</v>
      </c>
      <c r="K56" s="129">
        <f>SUM(K57:K63)</f>
        <v>77632055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6000000</v>
      </c>
      <c r="K58" s="7">
        <v>7287200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1150217</v>
      </c>
      <c r="K61" s="7">
        <v>1150217</v>
      </c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81165080</v>
      </c>
      <c r="K62" s="7">
        <v>69134343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60295</v>
      </c>
      <c r="K63" s="7">
        <v>60295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429282</v>
      </c>
      <c r="K64" s="7">
        <v>217606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68080</v>
      </c>
      <c r="K65" s="7">
        <v>224469</v>
      </c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129">
        <f>J7+J8+J40+J65</f>
        <v>413953724</v>
      </c>
      <c r="K66" s="129">
        <f>K7+K8+K40+K65</f>
        <v>362857447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13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130">
        <f>J70+J71+J72+J78+J79+J82+J85</f>
        <v>313206859</v>
      </c>
      <c r="K69" s="130">
        <f>K70+K71+K72+K78+K79+K82+K85</f>
        <v>322125464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102900000</v>
      </c>
      <c r="K70" s="7">
        <v>102900000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129">
        <f>J73+J74-J75+J76+J77</f>
        <v>22334373</v>
      </c>
      <c r="K72" s="129">
        <f>K73+K74-K75+K76+K77</f>
        <v>23594373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3885000</v>
      </c>
      <c r="K73" s="7">
        <v>5145000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18449373</v>
      </c>
      <c r="K77" s="7">
        <v>18449373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38993452</v>
      </c>
      <c r="K78" s="7">
        <v>38993452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129">
        <f>J80-J81</f>
        <v>134536407</v>
      </c>
      <c r="K79" s="129">
        <f>K80-K81</f>
        <v>139844034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134536407</v>
      </c>
      <c r="K80" s="7">
        <v>139844034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/>
      <c r="K81" s="7"/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129">
        <f>J83-J84</f>
        <v>14442627</v>
      </c>
      <c r="K82" s="129">
        <f>K83-K84</f>
        <v>16793605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14442627</v>
      </c>
      <c r="K83" s="7">
        <v>16793605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129">
        <f>SUM(J87:J89)</f>
        <v>0</v>
      </c>
      <c r="K86" s="129">
        <f>SUM(K87:K89)</f>
        <v>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129">
        <f>SUM(J91:J99)</f>
        <v>52974538</v>
      </c>
      <c r="K90" s="129">
        <f>SUM(K91:K99)</f>
        <v>8559538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44415000</v>
      </c>
      <c r="K93" s="7"/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8559538</v>
      </c>
      <c r="K99" s="7">
        <v>8559538</v>
      </c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29">
        <f>SUM(J101:J112)</f>
        <v>23641244</v>
      </c>
      <c r="K100" s="129">
        <f>SUM(K101:K112)</f>
        <v>12669331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919141</v>
      </c>
      <c r="K101" s="7">
        <v>518441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12285000</v>
      </c>
      <c r="K103" s="7"/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/>
      <c r="K104" s="7">
        <v>117352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7784105</v>
      </c>
      <c r="K105" s="7">
        <v>9383517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1230067</v>
      </c>
      <c r="K108" s="7">
        <v>1373040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1375365</v>
      </c>
      <c r="K109" s="7">
        <v>1233540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47566</v>
      </c>
      <c r="K110" s="7">
        <v>43441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/>
      <c r="K112" s="7"/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24131083</v>
      </c>
      <c r="K113" s="7">
        <v>19503114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29">
        <f>J69+J86+J90+J100+J113</f>
        <v>413953724</v>
      </c>
      <c r="K114" s="129">
        <f>K69+K86+K90+K100+K113</f>
        <v>362857447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03" t="s">
        <v>9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311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63" sqref="A63:H63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9.140625" style="51" customWidth="1"/>
    <col min="10" max="10" width="11.57421875" style="51" customWidth="1"/>
    <col min="11" max="11" width="12.421875" style="51" customWidth="1"/>
    <col min="12" max="12" width="11.421875" style="51" customWidth="1"/>
    <col min="13" max="13" width="11.8515625" style="51" customWidth="1"/>
    <col min="14" max="16384" width="9.140625" style="51" customWidth="1"/>
  </cols>
  <sheetData>
    <row r="1" spans="1:13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8" t="s">
        <v>343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4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3" t="s">
        <v>59</v>
      </c>
      <c r="B4" s="263"/>
      <c r="C4" s="263"/>
      <c r="D4" s="263"/>
      <c r="E4" s="263"/>
      <c r="F4" s="263"/>
      <c r="G4" s="263"/>
      <c r="H4" s="263"/>
      <c r="I4" s="56" t="s">
        <v>279</v>
      </c>
      <c r="J4" s="262" t="s">
        <v>319</v>
      </c>
      <c r="K4" s="262"/>
      <c r="L4" s="262" t="s">
        <v>320</v>
      </c>
      <c r="M4" s="262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130">
        <f>SUM(J8:J9)</f>
        <v>121163315.33999997</v>
      </c>
      <c r="K7" s="130">
        <f>SUM(K8:K9)</f>
        <v>43285397.60999997</v>
      </c>
      <c r="L7" s="130">
        <f>SUM(L8:L9)</f>
        <v>124514967</v>
      </c>
      <c r="M7" s="130">
        <f>SUM(M8:M9)</f>
        <v>46886582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119234842.14999998</v>
      </c>
      <c r="K8" s="7">
        <v>42749449.90999997</v>
      </c>
      <c r="L8" s="7">
        <v>119383441</v>
      </c>
      <c r="M8" s="7">
        <v>45259361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1928473.1900000002</v>
      </c>
      <c r="K9" s="7">
        <v>535947.7000000002</v>
      </c>
      <c r="L9" s="7">
        <v>5131526</v>
      </c>
      <c r="M9" s="7">
        <v>1627221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29">
        <f>J11+J12+J16+J20+J21+J22+J25+J26</f>
        <v>107200285.39</v>
      </c>
      <c r="K10" s="129">
        <f>K11+K12+K16+K20+K21+K22+K25+K26</f>
        <v>38726688.179999985</v>
      </c>
      <c r="L10" s="129">
        <f>L11+L12+L16+L20+L21+L22+L25+L26</f>
        <v>111604987</v>
      </c>
      <c r="M10" s="129">
        <f>M11+M12+M16+M20+M21+M22+M25+M26</f>
        <v>41656823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875704.21</v>
      </c>
      <c r="K11" s="7">
        <v>-1061843.69</v>
      </c>
      <c r="L11" s="7">
        <v>855500</v>
      </c>
      <c r="M11" s="7">
        <v>-594708</v>
      </c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9">
        <f>SUM(J13:J15)</f>
        <v>75130531.25</v>
      </c>
      <c r="K12" s="129">
        <f>SUM(K13:K15)</f>
        <v>27900497.779999994</v>
      </c>
      <c r="L12" s="129">
        <f>SUM(L13:L15)</f>
        <v>72985912</v>
      </c>
      <c r="M12" s="129">
        <f>SUM(M13:M15)</f>
        <v>28197167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59832251.809999995</v>
      </c>
      <c r="K13" s="7">
        <v>24183196.679999992</v>
      </c>
      <c r="L13" s="7">
        <v>62576744</v>
      </c>
      <c r="M13" s="7">
        <v>24747827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8297301.660000001</v>
      </c>
      <c r="K14" s="7">
        <v>979559.6600000001</v>
      </c>
      <c r="L14" s="7">
        <v>1683265</v>
      </c>
      <c r="M14" s="7">
        <v>672159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7000977.78</v>
      </c>
      <c r="K15" s="7">
        <v>2737741.4400000004</v>
      </c>
      <c r="L15" s="7">
        <v>8725903</v>
      </c>
      <c r="M15" s="7">
        <v>2777181</v>
      </c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9">
        <f>SUM(J17:J19)</f>
        <v>19673397.560000002</v>
      </c>
      <c r="K16" s="129">
        <f>SUM(K17:K19)</f>
        <v>8075147.170000002</v>
      </c>
      <c r="L16" s="129">
        <f>SUM(L17:L19)</f>
        <v>20260689</v>
      </c>
      <c r="M16" s="129">
        <f>SUM(M17:M19)</f>
        <v>7636937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12046350.89</v>
      </c>
      <c r="K17" s="7">
        <v>4996370.610000001</v>
      </c>
      <c r="L17" s="7">
        <v>12525108</v>
      </c>
      <c r="M17" s="7">
        <v>4641732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4753423.24</v>
      </c>
      <c r="K18" s="7">
        <v>1902105.7999999998</v>
      </c>
      <c r="L18" s="7">
        <v>4823319</v>
      </c>
      <c r="M18" s="7">
        <v>1893479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2873623.43</v>
      </c>
      <c r="K19" s="7">
        <v>1176670.7600000002</v>
      </c>
      <c r="L19" s="7">
        <v>2912262</v>
      </c>
      <c r="M19" s="7">
        <v>1101726</v>
      </c>
    </row>
    <row r="20" spans="1:13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8150042.12</v>
      </c>
      <c r="K20" s="7">
        <v>2625554.4400000004</v>
      </c>
      <c r="L20" s="7">
        <v>12344281</v>
      </c>
      <c r="M20" s="7">
        <v>4114761</v>
      </c>
    </row>
    <row r="21" spans="1:13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2745360.139999999</v>
      </c>
      <c r="K21" s="7">
        <v>958625.429999999</v>
      </c>
      <c r="L21" s="7">
        <v>2848378</v>
      </c>
      <c r="M21" s="7">
        <v>978605</v>
      </c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9">
        <f>SUM(J23:J24)</f>
        <v>0</v>
      </c>
      <c r="K22" s="129">
        <f>SUM(K23:K24)</f>
        <v>0</v>
      </c>
      <c r="L22" s="129">
        <f>SUM(L23:L24)</f>
        <v>0</v>
      </c>
      <c r="M22" s="129">
        <f>SUM(M23:M24)</f>
        <v>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/>
      <c r="K25" s="7"/>
      <c r="L25" s="7"/>
      <c r="M25" s="7"/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625250.11</v>
      </c>
      <c r="K26" s="7">
        <v>228707.05</v>
      </c>
      <c r="L26" s="7">
        <v>2310227</v>
      </c>
      <c r="M26" s="7">
        <v>1324061</v>
      </c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29">
        <f>SUM(J28:J32)</f>
        <v>7042353.13</v>
      </c>
      <c r="K27" s="129">
        <f>SUM(K28:K32)</f>
        <v>1596315.1699999995</v>
      </c>
      <c r="L27" s="129">
        <f>SUM(L28:L32)</f>
        <v>7175366</v>
      </c>
      <c r="M27" s="129">
        <f>SUM(M28:M32)</f>
        <v>760360</v>
      </c>
    </row>
    <row r="28" spans="1:13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4612318.14</v>
      </c>
      <c r="K28" s="7">
        <v>299422.21999999974</v>
      </c>
      <c r="L28" s="7">
        <v>6024363</v>
      </c>
      <c r="M28" s="7">
        <v>290791</v>
      </c>
    </row>
    <row r="29" spans="1:13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2350574.76</v>
      </c>
      <c r="K29" s="7">
        <v>1296892.9499999997</v>
      </c>
      <c r="L29" s="7">
        <v>1151003</v>
      </c>
      <c r="M29" s="7">
        <v>469569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0</v>
      </c>
      <c r="K30" s="7">
        <v>0</v>
      </c>
      <c r="L30" s="7"/>
      <c r="M30" s="7"/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>
        <v>79460.23000000001</v>
      </c>
      <c r="K31" s="7">
        <v>0</v>
      </c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0</v>
      </c>
      <c r="K32" s="7">
        <v>0</v>
      </c>
      <c r="L32" s="7"/>
      <c r="M32" s="7"/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9">
        <f>SUM(J34:J37)</f>
        <v>2367112.5500000003</v>
      </c>
      <c r="K33" s="129">
        <f>SUM(K34:K37)</f>
        <v>350936.17999999993</v>
      </c>
      <c r="L33" s="129">
        <f>SUM(L34:L37)</f>
        <v>1367582</v>
      </c>
      <c r="M33" s="129">
        <f>SUM(M34:M37)</f>
        <v>1618</v>
      </c>
    </row>
    <row r="34" spans="1:13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2367112.5500000003</v>
      </c>
      <c r="K35" s="7">
        <v>350936.17999999993</v>
      </c>
      <c r="L35" s="7">
        <v>1367582</v>
      </c>
      <c r="M35" s="7">
        <v>1618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/>
      <c r="M37" s="7"/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29">
        <f>J7+J27+J38+J40</f>
        <v>128205668.46999997</v>
      </c>
      <c r="K42" s="129">
        <f>K7+K27+K38+K40</f>
        <v>44881712.77999997</v>
      </c>
      <c r="L42" s="129">
        <f>L7+L27+L38+L40</f>
        <v>131690333</v>
      </c>
      <c r="M42" s="129">
        <f>M7+M27+M38+M40</f>
        <v>47646942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29">
        <f>J10+J33+J39+J41</f>
        <v>109567397.94</v>
      </c>
      <c r="K43" s="129">
        <f>K10+K33+K39+K41</f>
        <v>39077624.359999985</v>
      </c>
      <c r="L43" s="129">
        <f>L10+L33+L39+L41</f>
        <v>112972569</v>
      </c>
      <c r="M43" s="129">
        <f>M10+M33+M39+M41</f>
        <v>41658441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29">
        <f>J42-J43</f>
        <v>18638270.52999997</v>
      </c>
      <c r="K44" s="129">
        <f>K42-K43</f>
        <v>5804088.419999987</v>
      </c>
      <c r="L44" s="129">
        <f>L42-L43</f>
        <v>18717764</v>
      </c>
      <c r="M44" s="129">
        <f>M42-M43</f>
        <v>5988501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129">
        <f>IF(J42&gt;J43,J42-J43,0)</f>
        <v>18638270.52999997</v>
      </c>
      <c r="K45" s="129">
        <f>IF(K42&gt;K43,K42-K43,0)</f>
        <v>5804088.419999987</v>
      </c>
      <c r="L45" s="129">
        <f>IF(L42&gt;L43,L42-L43,0)</f>
        <v>18717764</v>
      </c>
      <c r="M45" s="129">
        <f>IF(M42&gt;M43,M42-M43,0)</f>
        <v>5988501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129">
        <f>IF(J43&gt;J42,J43-J42,0)</f>
        <v>0</v>
      </c>
      <c r="K46" s="129">
        <f>IF(K43&gt;K42,K43-K42,0)</f>
        <v>0</v>
      </c>
      <c r="L46" s="129">
        <f>IF(L43&gt;L42,L43-L42,0)</f>
        <v>0</v>
      </c>
      <c r="M46" s="129">
        <f>IF(M43&gt;M42,M43-M42,0)</f>
        <v>0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2596747.59</v>
      </c>
      <c r="K47" s="7">
        <v>1163870.3599999999</v>
      </c>
      <c r="L47" s="7">
        <v>1924159</v>
      </c>
      <c r="M47" s="7">
        <v>574143</v>
      </c>
    </row>
    <row r="48" spans="1:13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29">
        <f>J44-J47</f>
        <v>16041522.939999972</v>
      </c>
      <c r="K48" s="129">
        <f>K44-K47</f>
        <v>4640218.0599999875</v>
      </c>
      <c r="L48" s="129">
        <f>L44-L47</f>
        <v>16793605</v>
      </c>
      <c r="M48" s="129">
        <f>M44-M47</f>
        <v>5414358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129">
        <f>IF(J48&gt;0,J48,0)</f>
        <v>16041522.939999972</v>
      </c>
      <c r="K49" s="129">
        <f>IF(K48&gt;0,K48,0)</f>
        <v>4640218.0599999875</v>
      </c>
      <c r="L49" s="129">
        <f>IF(L48&gt;0,L48,0)</f>
        <v>16793605</v>
      </c>
      <c r="M49" s="129">
        <f>IF(M48&gt;0,M48,0)</f>
        <v>5414358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3"/>
      <c r="J52" s="53"/>
      <c r="K52" s="53"/>
      <c r="L52" s="53"/>
      <c r="M52" s="60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52">
        <v>16041522.939999972</v>
      </c>
      <c r="K56" s="52">
        <v>4640218.0599999875</v>
      </c>
      <c r="L56" s="52">
        <v>16793605</v>
      </c>
      <c r="M56" s="52">
        <v>5414358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29">
        <f>SUM(J58:J64)</f>
        <v>0</v>
      </c>
      <c r="K57" s="129">
        <f>SUM(K58:K64)</f>
        <v>0</v>
      </c>
      <c r="L57" s="129">
        <f>SUM(L58:L64)</f>
        <v>0</v>
      </c>
      <c r="M57" s="129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52"/>
      <c r="M58" s="52"/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52"/>
      <c r="M59" s="52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29">
        <f>SUM(J57-J65)</f>
        <v>0</v>
      </c>
      <c r="K66" s="129">
        <f>SUM(K57-K65)</f>
        <v>0</v>
      </c>
      <c r="L66" s="129">
        <f>SUM(L57-L65)</f>
        <v>0</v>
      </c>
      <c r="M66" s="129">
        <f>SUM(M57-M65)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131">
        <f>J56+J66</f>
        <v>16041522.939999972</v>
      </c>
      <c r="K67" s="131">
        <f>K56+K66</f>
        <v>4640218.0599999875</v>
      </c>
      <c r="L67" s="131">
        <f>L56+L66</f>
        <v>16793605</v>
      </c>
      <c r="M67" s="131">
        <f>M56+M66</f>
        <v>5414358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M57 L53:M54 K66:M67 J70:M71 L57:L65 J53:J54 K61:K64 J57:J67 K57:K59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56:M56 M10 M24:M26 J23:L26 J27:M46 J7:L10 M7 J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I36" sqref="I36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6.7109375" style="51" customWidth="1"/>
    <col min="10" max="10" width="11.281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336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59</v>
      </c>
      <c r="B4" s="272"/>
      <c r="C4" s="272"/>
      <c r="D4" s="272"/>
      <c r="E4" s="272"/>
      <c r="F4" s="272"/>
      <c r="G4" s="272"/>
      <c r="H4" s="272"/>
      <c r="I4" s="64" t="s">
        <v>279</v>
      </c>
      <c r="J4" s="65" t="s">
        <v>319</v>
      </c>
      <c r="K4" s="65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6">
        <v>2</v>
      </c>
      <c r="J5" s="67" t="s">
        <v>283</v>
      </c>
      <c r="K5" s="67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65"/>
      <c r="J6" s="265"/>
      <c r="K6" s="266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18638270</v>
      </c>
      <c r="K7" s="7">
        <v>18717764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8150042</v>
      </c>
      <c r="K8" s="7">
        <v>12344281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2601425</v>
      </c>
      <c r="K9" s="7">
        <v>1313087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19662712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2302040</v>
      </c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33423</v>
      </c>
      <c r="K12" s="7">
        <v>56862</v>
      </c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132">
        <f>SUM(J7:J12)</f>
        <v>31725200</v>
      </c>
      <c r="K13" s="129">
        <f>SUM(K7:K12)</f>
        <v>52094706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/>
      <c r="K14" s="7"/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8796124</v>
      </c>
      <c r="K15" s="7"/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0</v>
      </c>
      <c r="K16" s="7">
        <v>4547929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9838374</v>
      </c>
      <c r="K17" s="7">
        <v>13883883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132">
        <f>SUM(J14:J17)</f>
        <v>18634498</v>
      </c>
      <c r="K18" s="129">
        <v>18431812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132">
        <f>IF(J13&gt;J18,J13-J18,0)</f>
        <v>13090702</v>
      </c>
      <c r="K19" s="129">
        <f>IF(K13&gt;K18,K13-K18,0)</f>
        <v>33662894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132">
        <f>IF(J18&gt;J13,J18-J13,0)</f>
        <v>0</v>
      </c>
      <c r="K20" s="129">
        <f>IF(K18&gt;K13,K18-K13,0)</f>
        <v>0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65"/>
      <c r="J21" s="265"/>
      <c r="K21" s="266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/>
      <c r="K22" s="7"/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2171502</v>
      </c>
      <c r="K24" s="7">
        <v>1999102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3761620</v>
      </c>
      <c r="K25" s="7">
        <v>5176264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1109231</v>
      </c>
      <c r="K26" s="7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132">
        <f>SUM(J22:J26)</f>
        <v>7042353</v>
      </c>
      <c r="K27" s="129">
        <f>SUM(K22:K26)</f>
        <v>7175366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125">
        <v>5453524</v>
      </c>
      <c r="K28" s="125">
        <v>2034722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>
        <v>32400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132">
        <f>SUM(J28:J30)</f>
        <v>5453524</v>
      </c>
      <c r="K31" s="132">
        <v>2067122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132">
        <f>IF(J27&gt;J31,J27-J31,0)</f>
        <v>1588829</v>
      </c>
      <c r="K32" s="129">
        <f>IF(K27&gt;K31,K27-K31,0)</f>
        <v>5108244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132">
        <f>IF(J31&gt;J27,J31-J27,0)</f>
        <v>0</v>
      </c>
      <c r="K33" s="129">
        <f>IF(K31&gt;K27,K31-K27,0)</f>
        <v>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65"/>
      <c r="J34" s="265"/>
      <c r="K34" s="266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702044</v>
      </c>
      <c r="K37" s="7">
        <v>26159869</v>
      </c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132">
        <f>SUM(J35:J37)</f>
        <v>702044</v>
      </c>
      <c r="K38" s="129">
        <f>SUM(K35:K37)</f>
        <v>26159869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/>
      <c r="K39" s="125">
        <v>56700000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125">
        <v>6825000</v>
      </c>
      <c r="K40" s="125">
        <v>7875000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9280086</v>
      </c>
      <c r="K43" s="7">
        <v>567683</v>
      </c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132">
        <f>SUM(J39:J43)</f>
        <v>16105086</v>
      </c>
      <c r="K44" s="129">
        <f>SUM(K39:K43)</f>
        <v>65142683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132">
        <f>IF(J38&gt;J44,J38-J44,0)</f>
        <v>0</v>
      </c>
      <c r="K45" s="129">
        <f>IF(K38&gt;K44,K38-K44,0)</f>
        <v>0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132">
        <f>IF(J44&gt;J38,J44-J38,0)</f>
        <v>15403042</v>
      </c>
      <c r="K46" s="129">
        <f>IF(K44&gt;K38,K44-K38,0)</f>
        <v>38982814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132">
        <f>IF(J19-J20+J32-J33+J45-J46&gt;0,J19-J20+J32-J33+J45-J46,0)</f>
        <v>0</v>
      </c>
      <c r="K47" s="129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132">
        <f>IF(J20-J19+J33-J32+J46-J45&gt;0,J20-J19+J33-J32+J46-J45,0)</f>
        <v>723511</v>
      </c>
      <c r="K48" s="132">
        <f>IF(K20-K19+K33-K32+K46-K45&gt;0,K20-K19+K33-K32+K46-K45,0)</f>
        <v>211676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1127495</v>
      </c>
      <c r="K49" s="5">
        <v>429282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133">
        <f>IF(J47&gt;0,J47,0)</f>
        <v>0</v>
      </c>
      <c r="K50" s="134">
        <f>IF(K47&gt;0,K47,0)</f>
        <v>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134">
        <f>IF(J48&gt;0,J48,0)</f>
        <v>723511</v>
      </c>
      <c r="K51" s="134">
        <f>IF(K48&gt;0,K48,0)</f>
        <v>211676</v>
      </c>
    </row>
    <row r="52" spans="1:11" ht="12.75">
      <c r="A52" s="203" t="s">
        <v>177</v>
      </c>
      <c r="B52" s="204"/>
      <c r="C52" s="204"/>
      <c r="D52" s="204"/>
      <c r="E52" s="204"/>
      <c r="F52" s="204"/>
      <c r="G52" s="204"/>
      <c r="H52" s="204"/>
      <c r="I52" s="4">
        <v>44</v>
      </c>
      <c r="J52" s="135">
        <f>SUM(J49+J50-J51)</f>
        <v>403984</v>
      </c>
      <c r="K52" s="131">
        <f>SUM(K49+K50-K51)</f>
        <v>217606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22:K26 J14:K17 J35:K37 J49:K51 J39:K43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4" t="s">
        <v>279</v>
      </c>
      <c r="J4" s="65" t="s">
        <v>319</v>
      </c>
      <c r="K4" s="65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0">
        <v>2</v>
      </c>
      <c r="J5" s="71" t="s">
        <v>283</v>
      </c>
      <c r="K5" s="71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65"/>
      <c r="J6" s="265"/>
      <c r="K6" s="266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4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30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65"/>
      <c r="J22" s="265"/>
      <c r="K22" s="266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65">
        <v>0</v>
      </c>
      <c r="J35" s="265"/>
      <c r="K35" s="266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9">
      <selection activeCell="J5" sqref="J5:K2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3.28125" style="74" customWidth="1"/>
    <col min="11" max="11" width="12.00390625" style="74" customWidth="1"/>
    <col min="12" max="16384" width="9.140625" style="74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3"/>
    </row>
    <row r="2" spans="1:12" ht="15.75">
      <c r="A2" s="42"/>
      <c r="B2" s="72"/>
      <c r="C2" s="283" t="s">
        <v>282</v>
      </c>
      <c r="D2" s="283"/>
      <c r="E2" s="75">
        <v>43101</v>
      </c>
      <c r="F2" s="43" t="s">
        <v>250</v>
      </c>
      <c r="G2" s="284">
        <v>43373</v>
      </c>
      <c r="H2" s="285"/>
      <c r="I2" s="72"/>
      <c r="J2" s="72"/>
      <c r="K2" s="72"/>
      <c r="L2" s="76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78" t="s">
        <v>305</v>
      </c>
      <c r="J3" s="79" t="s">
        <v>150</v>
      </c>
      <c r="K3" s="79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1">
        <v>2</v>
      </c>
      <c r="J4" s="80" t="s">
        <v>283</v>
      </c>
      <c r="K4" s="80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6">
        <v>102900000</v>
      </c>
      <c r="K5" s="6">
        <v>102900000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7"/>
      <c r="K6" s="7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7">
        <v>22334373</v>
      </c>
      <c r="K7" s="7">
        <v>23594373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7">
        <v>134536407</v>
      </c>
      <c r="K8" s="7">
        <v>139844034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7">
        <v>14442627</v>
      </c>
      <c r="K9" s="7">
        <v>16793605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7">
        <v>38993452</v>
      </c>
      <c r="K10" s="7">
        <v>38993452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7"/>
      <c r="K11" s="7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7"/>
      <c r="K12" s="7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7"/>
      <c r="K13" s="7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129">
        <f>SUM(J5:J13)</f>
        <v>313206859</v>
      </c>
      <c r="K14" s="129">
        <f>SUM(K5:K13)</f>
        <v>322125464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5"/>
      <c r="K15" s="45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5"/>
      <c r="K16" s="45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5"/>
      <c r="K17" s="45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5"/>
      <c r="K18" s="45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5"/>
      <c r="K19" s="45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5"/>
      <c r="K20" s="45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6">
        <v>18</v>
      </c>
      <c r="J23" s="7"/>
      <c r="K23" s="7"/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7">
        <v>19</v>
      </c>
      <c r="J24" s="8"/>
      <c r="K24" s="8"/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26" spans="10:11" ht="12.75">
      <c r="J26" s="126"/>
      <c r="K26" s="124"/>
    </row>
    <row r="27" ht="12.75">
      <c r="J27" s="126"/>
    </row>
    <row r="28" ht="12.75">
      <c r="J28" s="124"/>
    </row>
    <row r="34" ht="12.75">
      <c r="J34" s="127"/>
    </row>
    <row r="35" ht="12.75">
      <c r="J35" s="126"/>
    </row>
    <row r="36" ht="12.75">
      <c r="J36" s="126"/>
    </row>
    <row r="37" ht="12.75">
      <c r="J37" s="128"/>
    </row>
    <row r="38" ht="12.75">
      <c r="J38" s="12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Košir</cp:lastModifiedBy>
  <cp:lastPrinted>2018-04-27T08:51:26Z</cp:lastPrinted>
  <dcterms:created xsi:type="dcterms:W3CDTF">2008-10-17T11:51:54Z</dcterms:created>
  <dcterms:modified xsi:type="dcterms:W3CDTF">2018-10-26T06:46:52Z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