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260" windowHeight="29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<sst xmlns="http://schemas.openxmlformats.org/spreadsheetml/2006/main" count="395" uniqueCount="344">
  <si>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</si>
  <si>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</si>
  <si>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</si>
  <si>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</si>
  <si>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</si>
  <si>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</si>
  <si>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</si>
  <si>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</si>
  <si>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</si>
  <si>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</si>
  <si>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</si>
  <si>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</si>
  <si>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</si>
  <si>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</si>
  <si>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</si>
  <si>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</si>
  <si>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</si>
  <si>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</si>
  <si>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</si>
  <si>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</si>
  <si>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</si>
  <si>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</si>
  <si>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</si>
  <si>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</si>
  <si>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</si>
  <si>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</si>
  <si>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</si>
  <si>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</si>
  <si>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</si>
  <si>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</si>
  <si>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</si>
  <si>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</si>
  <si>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</si>
  <si>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</si>
  <si>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</si>
  <si>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</si>
  <si>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</si>
  <si>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</si>
  <si>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</si>
  <si>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</si>
  <si>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</si>
  <si>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</si>
  <si>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</si>
  <si>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</si>
  <si>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</si>
  <si>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</si>
  <si>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</si>
  <si>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</si>
  <si>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</si>
  <si>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</si>
  <si>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</si>
  <si>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</si>
  <si>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</si>
  <si>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</si>
  <si>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</si>
  <si>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</si>
  <si>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</si>
  <si>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</si>
  <si>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</si>
  <si>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</si>
  <si>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</si>
  <si>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</si>
  <si>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</si>
  <si>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</si>
  <si>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</si>
  <si>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</si>
  <si>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</si>
  <si>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</si>
  <si>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</si>
  <si>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</si>
  <si>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</si>
  <si>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</si>
  <si>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</si>
  <si>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</si>
  <si>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</si>
  <si>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</si>
  <si>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</si>
  <si>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</si>
  <si>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</si>
  <si>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</si>
  <si>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</si>
  <si>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</si>
  <si>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</si>
  <si>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</si>
  <si>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</si>
  <si>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</si>
  <si>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</si>
  <si>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</si>
  <si>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</si>
  <si>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</si>
  <si>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</si>
  <si>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</si>
  <si>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</si>
  <si>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</si>
  <si>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</si>
  <si>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</si>
  <si>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</si>
  <si>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</si>
  <si>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</si>
  <si>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</si>
  <si>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</si>
  <si>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</si>
  <si>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</si>
  <si>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</si>
  <si>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</si>
  <si>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</si>
  <si>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</si>
  <si>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</si>
  <si>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</si>
  <si>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</si>
  <si>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</si>
  <si>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</si>
  <si>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</si>
  <si>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</si>
  <si>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</si>
  <si>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</si>
  <si>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</si>
  <si>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</si>
  <si>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</si>
  <si>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</si>
  <si>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</si>
  <si>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</si>
  <si>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</si>
  <si>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</si>
  <si>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</si>
  <si>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</si>
  <si>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</si>
  <si>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</si>
  <si>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</si>
  <si>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</si>
  <si>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</si>
  <si>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</si>
  <si>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</si>
  <si>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</si>
  <si>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</si>
  <si>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</si>
  <si>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</si>
  <si>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</si>
  <si>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</si>
  <si>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</si>
  <si>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</si>
  <si>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</si>
  <si>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</si>
  <si>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</si>
  <si>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</si>
  <si>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</si>
  <si>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</si>
  <si>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</si>
  <si>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</si>
  <si>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</si>
  <si>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</si>
  <si>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</si>
  <si>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</si>
  <si>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</si>
  <si>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</si>
  <si>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</si>
  <si>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</si>
  <si>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</si>
  <si>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</si>
  <si>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</si>
  <si>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</si>
  <si>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</si>
  <si>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</si>
  <si>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</si>
  <si>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</si>
  <si>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</si>
  <si>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</si>
  <si>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</si>
  <si>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</si>
  <si>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</si>
  <si>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</si>
  <si>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</si>
  <si>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</si>
  <si>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</si>
  <si>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</si>
  <si>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</si>
  <si>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</si>
  <si>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</si>
  <si>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</si>
  <si>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</si>
  <si>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</si>
  <si>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</si>
  <si>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</si>
  <si>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</si>
  <si>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</si>
  <si>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</si>
  <si>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</si>
  <si>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</si>
  <si>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</si>
  <si>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</si>
  <si>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</si>
  <si>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</si>
  <si>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</si>
  <si>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</si>
  <si>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</si>
  <si>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</si>
  <si>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</si>
  <si>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</si>
  <si>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</si>
  <si>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</si>
  <si>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</si>
  <si>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</si>
  <si>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</si>
  <si>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</si>
  <si>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</si>
  <si>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</si>
  <si>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</si>
  <si>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</si>
  <si>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</si>
  <si>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</si>
  <si>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</si>
  <si>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</si>
  <si>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</si>
  <si>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</si>
  <si>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</si>
  <si>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</si>
  <si>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</si>
  <si>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</si>
  <si>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</si>
  <si>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</si>
  <si>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</si>
  <si>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</si>
  <si>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</si>
  <si>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</si>
  <si>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</si>
  <si>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</si>
  <si>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</si>
  <si>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</si>
  <si>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</si>
  <si>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</si>
  <si>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</si>
  <si>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</si>
  <si>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</si>
  <si>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</si>
  <si>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</si>
  <si>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</si>
  <si>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</si>
  <si>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</si>
  <si>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</si>
  <si>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</si>
  <si>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</si>
  <si>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</si>
  <si>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</si>
  <si>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</si>
  <si>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</si>
  <si>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</si>
  <si>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</si>
  <si>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</si>
  <si>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</si>
  <si>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</si>
  <si>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</si>
  <si>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</si>
  <si>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</si>
  <si>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</si>
  <si>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</si>
  <si>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</si>
  <si>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</si>
  <si>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</si>
  <si>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</si>
  <si>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</si>
  <si>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</si>
  <si>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</si>
  <si>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</si>
  <si>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</si>
  <si>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</si>
  <si>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</si>
  <si>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</si>
  <si>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</si>
  <si>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</si>
  <si>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</si>
  <si>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</si>
  <si>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</si>
  <si>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</si>
  <si>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</si>
  <si>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</si>
  <si>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</si>
  <si>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</si>
  <si>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</si>
  <si>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</si>
  <si>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</si>
  <si>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</si>
  <si>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</si>
  <si>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</si>
  <si>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</si>
  <si>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</si>
  <si>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</si>
  <si>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</si>
  <si>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</si>
  <si>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</si>
  <si>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</si>
  <si>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</si>
  <si>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</si>
  <si>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</si>
  <si>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</si>
  <si>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</si>
  <si>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</si>
  <si>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</si>
  <si>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</si>
  <si>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</si>
  <si>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</si>
  <si>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</si>
  <si>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</si>
  <si>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</si>
  <si>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</si>
  <si>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</si>
  <si>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</si>
  <si>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</si>
  <si>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</si>
  <si>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</si>
  <si>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</si>
  <si>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</si>
  <si>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</si>
  <si>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</si>
  <si>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</si>
  <si>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</si>
  <si>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</si>
  <si>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</si>
  <si>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</si>
  <si>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</si>
  <si>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</si>
  <si>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</si>
  <si>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</si>
  <si>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</si>
  <si>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</si>
  <si>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</si>
  <si>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</si>
  <si>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</si>
  <si>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</si>
  <si>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</si>
  <si>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</si>
  <si>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</si>
  <si>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</si>
  <si>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</si>
  <si>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</si>
  <si>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</si>
  <si>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</si>
  <si>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</si>
  <si>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mlinovi@čak-mlinovi.hr</t>
  </si>
  <si>
    <t>ne</t>
  </si>
  <si>
    <t>stanje na dan 30.09.2013.</t>
  </si>
  <si>
    <t>u razdoblju 01.01.2013. do 30.09.2013.</t>
  </si>
  <si>
    <t>Košir Marina</t>
  </si>
  <si>
    <t>040 375 522</t>
  </si>
  <si>
    <t>marina.kosir@cak-mlinovi.hr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</si>
</sst>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6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hyperlink" Target="mailto:marina.kosi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8">
      <selection activeCell="C51" sqref="C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9">
        <v>41275</v>
      </c>
      <c r="F2" s="12"/>
      <c r="G2" s="13" t="s">
        <v>250</v>
      </c>
      <c r="H2" s="119">
        <v>41547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6" t="s">
        <v>251</v>
      </c>
      <c r="B6" s="147"/>
      <c r="C6" s="138" t="s">
        <v>323</v>
      </c>
      <c r="D6" s="13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8" t="s">
        <v>252</v>
      </c>
      <c r="B8" s="149"/>
      <c r="C8" s="138" t="s">
        <v>324</v>
      </c>
      <c r="D8" s="13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253</v>
      </c>
      <c r="B10" s="136"/>
      <c r="C10" s="138" t="s">
        <v>325</v>
      </c>
      <c r="D10" s="13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6" t="s">
        <v>254</v>
      </c>
      <c r="B12" s="147"/>
      <c r="C12" s="150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6" t="s">
        <v>255</v>
      </c>
      <c r="B14" s="147"/>
      <c r="C14" s="158">
        <v>40000</v>
      </c>
      <c r="D14" s="159"/>
      <c r="E14" s="16"/>
      <c r="F14" s="150" t="s">
        <v>327</v>
      </c>
      <c r="G14" s="160"/>
      <c r="H14" s="160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6" t="s">
        <v>256</v>
      </c>
      <c r="B16" s="147"/>
      <c r="C16" s="150" t="s">
        <v>328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6" t="s">
        <v>257</v>
      </c>
      <c r="B18" s="147"/>
      <c r="C18" s="153" t="s">
        <v>337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6" t="s">
        <v>258</v>
      </c>
      <c r="B20" s="147"/>
      <c r="C20" s="165" t="s">
        <v>329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6" t="s">
        <v>259</v>
      </c>
      <c r="B22" s="147"/>
      <c r="C22" s="120">
        <v>60</v>
      </c>
      <c r="D22" s="150" t="s">
        <v>327</v>
      </c>
      <c r="E22" s="162"/>
      <c r="F22" s="163"/>
      <c r="G22" s="146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6" t="s">
        <v>260</v>
      </c>
      <c r="B24" s="147"/>
      <c r="C24" s="120">
        <v>20</v>
      </c>
      <c r="D24" s="150" t="s">
        <v>330</v>
      </c>
      <c r="E24" s="162"/>
      <c r="F24" s="162"/>
      <c r="G24" s="163"/>
      <c r="H24" s="51" t="s">
        <v>261</v>
      </c>
      <c r="I24" s="130">
        <v>214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46" t="s">
        <v>262</v>
      </c>
      <c r="B26" s="147"/>
      <c r="C26" s="121" t="s">
        <v>338</v>
      </c>
      <c r="D26" s="25"/>
      <c r="E26" s="33"/>
      <c r="F26" s="24"/>
      <c r="G26" s="164" t="s">
        <v>263</v>
      </c>
      <c r="H26" s="147"/>
      <c r="I26" s="122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0"/>
      <c r="B30" s="151"/>
      <c r="C30" s="151"/>
      <c r="D30" s="152"/>
      <c r="E30" s="150"/>
      <c r="F30" s="151"/>
      <c r="G30" s="152"/>
      <c r="H30" s="138"/>
      <c r="I30" s="139"/>
      <c r="J30" s="10"/>
      <c r="K30" s="10"/>
      <c r="L30" s="10"/>
    </row>
    <row r="31" spans="1:12" ht="12.75">
      <c r="A31" s="94"/>
      <c r="B31" s="22"/>
      <c r="C31" s="21"/>
      <c r="D31" s="174"/>
      <c r="E31" s="174"/>
      <c r="F31" s="174"/>
      <c r="G31" s="175"/>
      <c r="H31" s="16"/>
      <c r="I31" s="100"/>
      <c r="J31" s="10"/>
      <c r="K31" s="10"/>
      <c r="L31" s="10"/>
    </row>
    <row r="32" spans="1:12" ht="12.75">
      <c r="A32" s="150"/>
      <c r="B32" s="162"/>
      <c r="C32" s="162"/>
      <c r="D32" s="163"/>
      <c r="E32" s="150"/>
      <c r="F32" s="151"/>
      <c r="G32" s="152"/>
      <c r="H32" s="138"/>
      <c r="I32" s="13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0"/>
      <c r="B34" s="162"/>
      <c r="C34" s="162"/>
      <c r="D34" s="163"/>
      <c r="E34" s="150"/>
      <c r="F34" s="162"/>
      <c r="G34" s="163"/>
      <c r="H34" s="138"/>
      <c r="I34" s="13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0"/>
      <c r="B36" s="162"/>
      <c r="C36" s="162"/>
      <c r="D36" s="163"/>
      <c r="E36" s="150"/>
      <c r="F36" s="162"/>
      <c r="G36" s="163"/>
      <c r="H36" s="138"/>
      <c r="I36" s="139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5"/>
      <c r="J37" s="10"/>
      <c r="K37" s="10"/>
      <c r="L37" s="10"/>
    </row>
    <row r="38" spans="1:12" ht="12.75">
      <c r="A38" s="150"/>
      <c r="B38" s="162"/>
      <c r="C38" s="162"/>
      <c r="D38" s="163"/>
      <c r="E38" s="150"/>
      <c r="F38" s="162"/>
      <c r="G38" s="163"/>
      <c r="H38" s="138"/>
      <c r="I38" s="13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0"/>
      <c r="B40" s="162"/>
      <c r="C40" s="162"/>
      <c r="D40" s="163"/>
      <c r="E40" s="150"/>
      <c r="F40" s="162"/>
      <c r="G40" s="163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267</v>
      </c>
      <c r="B44" s="186"/>
      <c r="C44" s="138"/>
      <c r="D44" s="139"/>
      <c r="E44" s="26"/>
      <c r="F44" s="150"/>
      <c r="G44" s="178"/>
      <c r="H44" s="178"/>
      <c r="I44" s="179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80"/>
      <c r="H45" s="35"/>
      <c r="I45" s="106"/>
      <c r="J45" s="10"/>
      <c r="K45" s="10"/>
      <c r="L45" s="10"/>
    </row>
    <row r="46" spans="1:12" ht="12.75">
      <c r="A46" s="135" t="s">
        <v>268</v>
      </c>
      <c r="B46" s="186"/>
      <c r="C46" s="150" t="s">
        <v>341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 t="s">
        <v>270</v>
      </c>
      <c r="B48" s="186"/>
      <c r="C48" s="189" t="s">
        <v>342</v>
      </c>
      <c r="D48" s="190"/>
      <c r="E48" s="199"/>
      <c r="F48" s="16"/>
      <c r="G48" s="51" t="s">
        <v>271</v>
      </c>
      <c r="H48" s="189" t="s">
        <v>331</v>
      </c>
      <c r="I48" s="19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257</v>
      </c>
      <c r="B50" s="186"/>
      <c r="C50" s="302" t="s">
        <v>343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6" t="s">
        <v>272</v>
      </c>
      <c r="B52" s="147"/>
      <c r="C52" s="189" t="s">
        <v>332</v>
      </c>
      <c r="D52" s="190"/>
      <c r="E52" s="190"/>
      <c r="F52" s="190"/>
      <c r="G52" s="190"/>
      <c r="H52" s="190"/>
      <c r="I52" s="157"/>
      <c r="J52" s="10"/>
      <c r="K52" s="10"/>
      <c r="L52" s="10"/>
    </row>
    <row r="53" spans="1:12" ht="12.75">
      <c r="A53" s="107"/>
      <c r="B53" s="20"/>
      <c r="C53" s="198" t="s">
        <v>273</v>
      </c>
      <c r="D53" s="198"/>
      <c r="E53" s="198"/>
      <c r="F53" s="198"/>
      <c r="G53" s="198"/>
      <c r="H53" s="19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1" t="s">
        <v>274</v>
      </c>
      <c r="C55" s="192"/>
      <c r="D55" s="192"/>
      <c r="E55" s="19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7"/>
      <c r="B57" s="193" t="s">
        <v>307</v>
      </c>
      <c r="C57" s="194"/>
      <c r="D57" s="194"/>
      <c r="E57" s="194"/>
      <c r="F57" s="194"/>
      <c r="G57" s="194"/>
      <c r="H57" s="194"/>
      <c r="I57" s="109"/>
      <c r="J57" s="10"/>
      <c r="K57" s="10"/>
      <c r="L57" s="10"/>
    </row>
    <row r="58" spans="1:12" ht="12.75">
      <c r="A58" s="107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7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4"/>
      <c r="H63" s="18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  <hyperlink ref="C50" r:id="rId2" display="marina.kosi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61" sqref="M61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333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59" t="s">
        <v>319</v>
      </c>
      <c r="K4" s="60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7">
        <v>2</v>
      </c>
      <c r="J5" s="56">
        <v>3</v>
      </c>
      <c r="K5" s="56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190922776</v>
      </c>
      <c r="K8" s="53">
        <f>K9+K16+K26+K35+K39</f>
        <v>199096828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130046326</v>
      </c>
      <c r="K16" s="53">
        <f>SUM(K17:K25)</f>
        <v>136740051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27363267</v>
      </c>
      <c r="K17" s="7">
        <v>27363267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50384793</v>
      </c>
      <c r="K18" s="7">
        <v>50250821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546211</v>
      </c>
      <c r="K19" s="7">
        <v>352616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1035063</v>
      </c>
      <c r="K20" s="7">
        <v>473176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139856</v>
      </c>
      <c r="K23" s="7">
        <v>13997346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50577136</v>
      </c>
      <c r="K25" s="7">
        <v>44302825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60476363</v>
      </c>
      <c r="K26" s="53">
        <f>SUM(K27:K34)</f>
        <v>61956690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58185591</v>
      </c>
      <c r="K27" s="7">
        <v>59684390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120726</v>
      </c>
      <c r="K28" s="7">
        <v>102254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1588879</v>
      </c>
      <c r="K29" s="7">
        <v>1588879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542332</v>
      </c>
      <c r="K31" s="7">
        <v>542332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38835</v>
      </c>
      <c r="K32" s="7">
        <v>38835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400087</v>
      </c>
      <c r="K39" s="7">
        <v>400087</v>
      </c>
    </row>
    <row r="40" spans="1:11" ht="12.75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162862185</v>
      </c>
      <c r="K40" s="53">
        <f>K41+K49+K56+K64</f>
        <v>166349276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62150165</v>
      </c>
      <c r="K41" s="53">
        <f>SUM(K42:K48)</f>
        <v>53678080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57821389</v>
      </c>
      <c r="K42" s="7">
        <v>47683682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4135184</v>
      </c>
      <c r="K44" s="7">
        <v>5919098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193592</v>
      </c>
      <c r="K45" s="7">
        <v>75300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45548427</v>
      </c>
      <c r="K49" s="53">
        <f>SUM(K50:K55)</f>
        <v>42272377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11202848</v>
      </c>
      <c r="K50" s="7">
        <v>10575777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28712041</v>
      </c>
      <c r="K51" s="7">
        <v>29102615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370761</v>
      </c>
      <c r="K52" s="7">
        <v>263358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10917</v>
      </c>
      <c r="K53" s="7">
        <v>9069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4156665</v>
      </c>
      <c r="K54" s="7">
        <v>1427643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1095195</v>
      </c>
      <c r="K55" s="7">
        <v>893915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54571980</v>
      </c>
      <c r="K56" s="53">
        <f>SUM(K57:K63)</f>
        <v>70304928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750000</v>
      </c>
      <c r="K58" s="7">
        <v>750000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1508250</v>
      </c>
      <c r="K61" s="7">
        <v>1508250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52260244</v>
      </c>
      <c r="K62" s="7">
        <v>67993192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53486</v>
      </c>
      <c r="K63" s="7">
        <v>53486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591613</v>
      </c>
      <c r="K64" s="7">
        <v>93891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27352</v>
      </c>
      <c r="K65" s="7">
        <v>9084</v>
      </c>
    </row>
    <row r="66" spans="1:11" ht="12.75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353812313</v>
      </c>
      <c r="K66" s="53">
        <f>K7+K8+K40+K65</f>
        <v>365455188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10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334467611</v>
      </c>
      <c r="K69" s="54">
        <f>K70+K71+K72+K78+K79+K82+K85</f>
        <v>342874542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42000000</v>
      </c>
      <c r="K70" s="7">
        <v>56700000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/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3636985</v>
      </c>
      <c r="K73" s="7">
        <v>3636985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/>
      <c r="K74" s="7"/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/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18449373</v>
      </c>
      <c r="K77" s="7">
        <v>18449373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72058294</v>
      </c>
      <c r="K78" s="7">
        <v>72058294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175906753</v>
      </c>
      <c r="K79" s="53">
        <f>K80-K81</f>
        <v>175957959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175906753</v>
      </c>
      <c r="K80" s="7">
        <v>175957959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22416206</v>
      </c>
      <c r="K82" s="53">
        <f>K83-K84</f>
        <v>16071931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22416206</v>
      </c>
      <c r="K83" s="7">
        <v>16071931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994031</v>
      </c>
      <c r="K86" s="53">
        <f>SUM(K87:K89)</f>
        <v>994031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994031</v>
      </c>
      <c r="K89" s="7">
        <v>994031</v>
      </c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/>
      <c r="K93" s="7"/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/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17878349</v>
      </c>
      <c r="K100" s="53">
        <f>SUM(K101:K112)</f>
        <v>20744146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1751022</v>
      </c>
      <c r="K101" s="7">
        <v>905468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/>
      <c r="K103" s="7"/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524027</v>
      </c>
      <c r="K104" s="7">
        <v>519838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10268114</v>
      </c>
      <c r="K105" s="7">
        <v>13474296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3393536</v>
      </c>
      <c r="K108" s="7">
        <v>2106180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1793177</v>
      </c>
      <c r="K109" s="7">
        <v>3591561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19251</v>
      </c>
      <c r="K110" s="7">
        <v>20846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129222</v>
      </c>
      <c r="K112" s="7">
        <v>125957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472322</v>
      </c>
      <c r="K113" s="7">
        <v>842469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353812313</v>
      </c>
      <c r="K114" s="53">
        <f>K69+K86+K90+K100+K113</f>
        <v>365455188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310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00" t="s">
        <v>9</v>
      </c>
      <c r="B119" s="201"/>
      <c r="C119" s="201"/>
      <c r="D119" s="201"/>
      <c r="E119" s="201"/>
      <c r="F119" s="201"/>
      <c r="G119" s="201"/>
      <c r="H119" s="202"/>
      <c r="I119" s="4">
        <v>110</v>
      </c>
      <c r="J119" s="8"/>
      <c r="K119" s="8"/>
    </row>
    <row r="120" spans="1:11" ht="12.75">
      <c r="A120" s="203" t="s">
        <v>311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62" sqref="K62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5" t="s">
        <v>340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334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59" t="s">
        <v>319</v>
      </c>
      <c r="K4" s="259"/>
      <c r="L4" s="259" t="s">
        <v>320</v>
      </c>
      <c r="M4" s="259"/>
    </row>
    <row r="5" spans="1:13" ht="12.75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125019841</v>
      </c>
      <c r="K7" s="54">
        <f>SUM(K8:K9)</f>
        <v>44893719</v>
      </c>
      <c r="L7" s="54">
        <f>SUM(L8:L9)</f>
        <v>128593350</v>
      </c>
      <c r="M7" s="54">
        <f>SUM(M8:M9)</f>
        <v>42134181</v>
      </c>
    </row>
    <row r="8" spans="1:13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123119595</v>
      </c>
      <c r="K8" s="7">
        <v>44509864</v>
      </c>
      <c r="L8" s="7">
        <v>124858943</v>
      </c>
      <c r="M8" s="7">
        <v>41462274</v>
      </c>
    </row>
    <row r="9" spans="1:13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1900246</v>
      </c>
      <c r="K9" s="7">
        <v>383855</v>
      </c>
      <c r="L9" s="7">
        <v>3734407</v>
      </c>
      <c r="M9" s="7">
        <v>671907</v>
      </c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111768577</v>
      </c>
      <c r="K10" s="53">
        <f>K11+K12+K16+K20+K21+K22+K25+K26</f>
        <v>40616053</v>
      </c>
      <c r="L10" s="53">
        <f>L11+L12+L16+L20+L21+L22+L25+L26</f>
        <v>114600287</v>
      </c>
      <c r="M10" s="53">
        <f>M11+M12+M16+M20+M21+M22+M25+M26</f>
        <v>37228973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-918217</v>
      </c>
      <c r="K11" s="7">
        <v>-603959</v>
      </c>
      <c r="L11" s="7">
        <v>-1871050</v>
      </c>
      <c r="M11" s="7">
        <v>-1862662</v>
      </c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80569504</v>
      </c>
      <c r="K12" s="53">
        <f>SUM(K13:K15)</f>
        <v>29603540</v>
      </c>
      <c r="L12" s="53">
        <f>SUM(L13:L15)</f>
        <v>83331992</v>
      </c>
      <c r="M12" s="53">
        <f>SUM(M13:M15)</f>
        <v>27827630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72477153</v>
      </c>
      <c r="K13" s="7">
        <v>27169196</v>
      </c>
      <c r="L13" s="128">
        <v>71318358</v>
      </c>
      <c r="M13" s="128">
        <v>23902013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2374260</v>
      </c>
      <c r="K14" s="7">
        <v>339195</v>
      </c>
      <c r="L14" s="128">
        <v>6199994</v>
      </c>
      <c r="M14" s="128">
        <v>1748255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5718091</v>
      </c>
      <c r="K15" s="7">
        <v>2095149</v>
      </c>
      <c r="L15" s="128">
        <v>5813640</v>
      </c>
      <c r="M15" s="128">
        <v>2177362</v>
      </c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19888221</v>
      </c>
      <c r="K16" s="53">
        <f>SUM(K17:K19)</f>
        <v>7532843</v>
      </c>
      <c r="L16" s="53">
        <f>SUM(L17:L19)</f>
        <v>19097514</v>
      </c>
      <c r="M16" s="53">
        <f>SUM(M17:M19)</f>
        <v>7335976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11686762</v>
      </c>
      <c r="K17" s="7">
        <v>4421690</v>
      </c>
      <c r="L17" s="7">
        <v>11322626</v>
      </c>
      <c r="M17" s="7">
        <v>4305994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5473441</v>
      </c>
      <c r="K18" s="7">
        <v>2115812</v>
      </c>
      <c r="L18" s="7">
        <v>5276977</v>
      </c>
      <c r="M18" s="7">
        <v>2058623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2728018</v>
      </c>
      <c r="K19" s="7">
        <v>995341</v>
      </c>
      <c r="L19" s="7">
        <v>2497911</v>
      </c>
      <c r="M19" s="7">
        <v>971359</v>
      </c>
    </row>
    <row r="20" spans="1:13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7953282</v>
      </c>
      <c r="K20" s="7">
        <v>2657564</v>
      </c>
      <c r="L20" s="7">
        <v>7430553</v>
      </c>
      <c r="M20" s="7">
        <v>2476851</v>
      </c>
    </row>
    <row r="21" spans="1:13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2903407</v>
      </c>
      <c r="K21" s="7">
        <v>957570</v>
      </c>
      <c r="L21" s="7">
        <v>3209044</v>
      </c>
      <c r="M21" s="7">
        <v>980812</v>
      </c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34863</v>
      </c>
      <c r="K22" s="53">
        <f>SUM(K23:K24)</f>
        <v>0</v>
      </c>
      <c r="L22" s="53">
        <f>SUM(L23:L24)</f>
        <v>13712</v>
      </c>
      <c r="M22" s="53">
        <f>SUM(M23:M24)</f>
        <v>2528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34863</v>
      </c>
      <c r="K24" s="7">
        <v>0</v>
      </c>
      <c r="L24" s="7">
        <v>13712</v>
      </c>
      <c r="M24" s="7">
        <v>2528</v>
      </c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1337517</v>
      </c>
      <c r="K26" s="7">
        <v>468495</v>
      </c>
      <c r="L26" s="7">
        <v>3388522</v>
      </c>
      <c r="M26" s="7">
        <v>467838</v>
      </c>
    </row>
    <row r="27" spans="1:13" ht="12.75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8968476</v>
      </c>
      <c r="K27" s="53">
        <f>SUM(K28:K32)</f>
        <v>5680258</v>
      </c>
      <c r="L27" s="53">
        <f>SUM(L28:L32)</f>
        <v>3923395</v>
      </c>
      <c r="M27" s="53">
        <f>SUM(M28:M32)</f>
        <v>721540</v>
      </c>
    </row>
    <row r="28" spans="1:13" ht="12.75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6615589</v>
      </c>
      <c r="K28" s="7">
        <v>5013759</v>
      </c>
      <c r="L28" s="7">
        <v>1617030</v>
      </c>
      <c r="M28" s="7">
        <v>13346</v>
      </c>
    </row>
    <row r="29" spans="1:13" ht="12.75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2352887</v>
      </c>
      <c r="K29" s="7">
        <v>666499</v>
      </c>
      <c r="L29" s="7">
        <v>2306365</v>
      </c>
      <c r="M29" s="7">
        <v>708194</v>
      </c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7"/>
      <c r="M30" s="7"/>
    </row>
    <row r="31" spans="1:13" ht="12.75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344392</v>
      </c>
      <c r="K33" s="53">
        <f>SUM(K34:K37)</f>
        <v>271881</v>
      </c>
      <c r="L33" s="53">
        <f>SUM(L34:L37)</f>
        <v>77146</v>
      </c>
      <c r="M33" s="53">
        <f>SUM(M34:M37)</f>
        <v>-750971</v>
      </c>
    </row>
    <row r="34" spans="1:13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/>
      <c r="L34" s="7"/>
      <c r="M34" s="7"/>
    </row>
    <row r="35" spans="1:13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343971</v>
      </c>
      <c r="K35" s="7">
        <v>271881</v>
      </c>
      <c r="L35" s="7">
        <v>77146</v>
      </c>
      <c r="M35" s="7">
        <v>-750971</v>
      </c>
    </row>
    <row r="36" spans="1:13" ht="12.75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421</v>
      </c>
      <c r="K36" s="7">
        <v>0</v>
      </c>
      <c r="L36" s="7">
        <v>0</v>
      </c>
      <c r="M36" s="7">
        <v>0</v>
      </c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133988317</v>
      </c>
      <c r="K42" s="53">
        <f>K7+K27+K38+K40</f>
        <v>50573977</v>
      </c>
      <c r="L42" s="53">
        <f>L7+L27+L38+L40</f>
        <v>132516745</v>
      </c>
      <c r="M42" s="53">
        <f>M7+M27+M38+M40</f>
        <v>42855721</v>
      </c>
    </row>
    <row r="43" spans="1:13" ht="12.75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112112969</v>
      </c>
      <c r="K43" s="53">
        <f>K10+K33+K39+K41</f>
        <v>40887934</v>
      </c>
      <c r="L43" s="53">
        <f>L10+L33+L39+L41</f>
        <v>114677433</v>
      </c>
      <c r="M43" s="53">
        <f>M10+M33+M39+M41</f>
        <v>36478002</v>
      </c>
    </row>
    <row r="44" spans="1:13" ht="12.75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21875348</v>
      </c>
      <c r="K44" s="53">
        <f>K42-K43</f>
        <v>9686043</v>
      </c>
      <c r="L44" s="53">
        <f>L42-L43</f>
        <v>17839312</v>
      </c>
      <c r="M44" s="53">
        <f>M42-M43</f>
        <v>6377719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21875348</v>
      </c>
      <c r="K45" s="53">
        <f>IF(K42&gt;K43,K42-K43,0)</f>
        <v>9686043</v>
      </c>
      <c r="L45" s="53">
        <f>IF(L42&gt;L43,L42-L43,0)</f>
        <v>17839312</v>
      </c>
      <c r="M45" s="53">
        <f>IF(M42&gt;M43,M42-M43,0)</f>
        <v>6377719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2227681</v>
      </c>
      <c r="K47" s="7">
        <v>789339</v>
      </c>
      <c r="L47" s="7">
        <v>1767381</v>
      </c>
      <c r="M47" s="7">
        <v>946831</v>
      </c>
    </row>
    <row r="48" spans="1:13" ht="12.75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19647667</v>
      </c>
      <c r="K48" s="53">
        <f>K44-K47</f>
        <v>8896704</v>
      </c>
      <c r="L48" s="53">
        <f>L44-L47</f>
        <v>16071931</v>
      </c>
      <c r="M48" s="53">
        <f>M44-M47</f>
        <v>5430888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19647667</v>
      </c>
      <c r="K49" s="53">
        <f>IF(K48&gt;0,K48,0)</f>
        <v>8896704</v>
      </c>
      <c r="L49" s="53">
        <f>IF(L48&gt;0,L48,0)</f>
        <v>16071931</v>
      </c>
      <c r="M49" s="53">
        <f>IF(M48&gt;0,M48,0)</f>
        <v>5430888</v>
      </c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0" t="s">
        <v>312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f>SUM(J48)</f>
        <v>19647667</v>
      </c>
      <c r="K56" s="6">
        <f>SUM(K48)</f>
        <v>8896704</v>
      </c>
      <c r="L56" s="6">
        <f>SUM(L48)</f>
        <v>16071931</v>
      </c>
      <c r="M56" s="6">
        <f>SUM(M48)</f>
        <v>5430888</v>
      </c>
    </row>
    <row r="57" spans="1:13" ht="12.75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53"/>
      <c r="M58" s="53"/>
    </row>
    <row r="59" spans="1:13" ht="12.75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53"/>
      <c r="M59" s="53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SUM(J57-J65)</f>
        <v>0</v>
      </c>
      <c r="K66" s="53">
        <f>SUM(K57-K65)</f>
        <v>0</v>
      </c>
      <c r="L66" s="53">
        <f>SUM(L57-L65)</f>
        <v>0</v>
      </c>
      <c r="M66" s="53">
        <f>SUM(M57-M65)</f>
        <v>0</v>
      </c>
    </row>
    <row r="67" spans="1:13" ht="12.75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19647667</v>
      </c>
      <c r="K67" s="61">
        <f>K56+K66</f>
        <v>8896704</v>
      </c>
      <c r="L67" s="61">
        <f>L56+L66</f>
        <v>16071931</v>
      </c>
      <c r="M67" s="61">
        <f>M56+M66</f>
        <v>5430888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L53:M54 J47:M47 K58:L65 K66:M67 J70:M71 J56:J67 J53:J54 K56: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0" sqref="J40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335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283</v>
      </c>
      <c r="K5" s="69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2"/>
      <c r="J6" s="262"/>
      <c r="K6" s="263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21875348</v>
      </c>
      <c r="K7" s="7">
        <v>17839312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7953282</v>
      </c>
      <c r="K8" s="7">
        <v>7430553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1408785</v>
      </c>
      <c r="K9" s="7">
        <v>2865797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>
        <v>3276050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>
        <v>8472085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11327</v>
      </c>
      <c r="K12" s="7">
        <v>388415</v>
      </c>
    </row>
    <row r="13" spans="1:11" ht="12.75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31248742</v>
      </c>
      <c r="K13" s="53">
        <f>SUM(K7:K12)</f>
        <v>40272212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4421855</v>
      </c>
      <c r="K15" s="7"/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19688200</v>
      </c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11505279</v>
      </c>
      <c r="K17" s="7">
        <v>5356727</v>
      </c>
    </row>
    <row r="18" spans="1:11" ht="12.75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35615334</v>
      </c>
      <c r="K18" s="53">
        <f>SUM(K14:K17)</f>
        <v>5356727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34915485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4366592</v>
      </c>
      <c r="K20" s="53">
        <f>IF(K18&gt;K13,K18-K13,0)</f>
        <v>0</v>
      </c>
    </row>
    <row r="21" spans="1:11" ht="12.75">
      <c r="A21" s="210" t="s">
        <v>159</v>
      </c>
      <c r="B21" s="211"/>
      <c r="C21" s="211"/>
      <c r="D21" s="211"/>
      <c r="E21" s="211"/>
      <c r="F21" s="211"/>
      <c r="G21" s="211"/>
      <c r="H21" s="211"/>
      <c r="I21" s="262"/>
      <c r="J21" s="262"/>
      <c r="K21" s="263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/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2337636</v>
      </c>
      <c r="K24" s="7">
        <v>1962976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6608309</v>
      </c>
      <c r="K25" s="7">
        <v>1626370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8945945</v>
      </c>
      <c r="K27" s="53">
        <f>SUM(K22:K26)</f>
        <v>3589346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4166581</v>
      </c>
      <c r="K28" s="131">
        <v>14124278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4166581</v>
      </c>
      <c r="K31" s="64">
        <f>SUM(K28:K30)</f>
        <v>14124278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4779364</v>
      </c>
      <c r="K32" s="53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10534932</v>
      </c>
    </row>
    <row r="34" spans="1:11" ht="12.75">
      <c r="A34" s="210" t="s">
        <v>160</v>
      </c>
      <c r="B34" s="211"/>
      <c r="C34" s="211"/>
      <c r="D34" s="211"/>
      <c r="E34" s="211"/>
      <c r="F34" s="211"/>
      <c r="G34" s="211"/>
      <c r="H34" s="211"/>
      <c r="I34" s="262"/>
      <c r="J34" s="262"/>
      <c r="K34" s="263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7365300</v>
      </c>
      <c r="K37" s="7"/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7365300</v>
      </c>
      <c r="K38" s="53">
        <f>SUM(K35:K37)</f>
        <v>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129"/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7770000</v>
      </c>
      <c r="K40" s="129">
        <v>7665000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>
        <v>17213275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7770000</v>
      </c>
      <c r="K44" s="53">
        <f>SUM(K39:K43)</f>
        <v>24878275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404700</v>
      </c>
      <c r="K46" s="53">
        <f>IF(K44&gt;K38,K44-K38,0)</f>
        <v>24878275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8072</v>
      </c>
      <c r="K47" s="53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497722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110562</v>
      </c>
      <c r="K49" s="5">
        <v>591613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f>IF(J47&gt;0,J47,0)</f>
        <v>8072</v>
      </c>
      <c r="K50" s="7">
        <f>IF(K47&gt;0,K47,0)</f>
        <v>0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f>IF(K48&gt;0,K48,0)</f>
        <v>497722</v>
      </c>
    </row>
    <row r="52" spans="1:11" ht="12.75">
      <c r="A52" s="200" t="s">
        <v>177</v>
      </c>
      <c r="B52" s="201"/>
      <c r="C52" s="201"/>
      <c r="D52" s="201"/>
      <c r="E52" s="201"/>
      <c r="F52" s="201"/>
      <c r="G52" s="201"/>
      <c r="H52" s="201"/>
      <c r="I52" s="4">
        <v>44</v>
      </c>
      <c r="J52" s="65">
        <f>SUM(J49+J50-J51)</f>
        <v>118634</v>
      </c>
      <c r="K52" s="61">
        <f>SUM(K49+K50-K51)</f>
        <v>93891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283</v>
      </c>
      <c r="K5" s="73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2"/>
      <c r="J6" s="262"/>
      <c r="K6" s="263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159</v>
      </c>
      <c r="B22" s="211"/>
      <c r="C22" s="211"/>
      <c r="D22" s="211"/>
      <c r="E22" s="211"/>
      <c r="F22" s="211"/>
      <c r="G22" s="211"/>
      <c r="H22" s="211"/>
      <c r="I22" s="262"/>
      <c r="J22" s="262"/>
      <c r="K22" s="263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160</v>
      </c>
      <c r="B35" s="211"/>
      <c r="C35" s="211"/>
      <c r="D35" s="211"/>
      <c r="E35" s="211"/>
      <c r="F35" s="211"/>
      <c r="G35" s="211"/>
      <c r="H35" s="211"/>
      <c r="I35" s="262">
        <v>0</v>
      </c>
      <c r="J35" s="262"/>
      <c r="K35" s="263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J27" sqref="J2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280" t="s">
        <v>282</v>
      </c>
      <c r="D2" s="280"/>
      <c r="E2" s="77">
        <v>41275</v>
      </c>
      <c r="F2" s="43" t="s">
        <v>250</v>
      </c>
      <c r="G2" s="281">
        <v>41547</v>
      </c>
      <c r="H2" s="282"/>
      <c r="I2" s="74"/>
      <c r="J2" s="74"/>
      <c r="K2" s="74"/>
      <c r="L2" s="78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81" t="s">
        <v>305</v>
      </c>
      <c r="J3" s="82" t="s">
        <v>150</v>
      </c>
      <c r="K3" s="82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6">
        <v>42000000</v>
      </c>
      <c r="K5" s="45">
        <v>56700000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7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7">
        <v>22086358</v>
      </c>
      <c r="K7" s="46">
        <v>22086358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7">
        <v>175906753</v>
      </c>
      <c r="K8" s="46">
        <v>175957959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7">
        <v>22416206</v>
      </c>
      <c r="K9" s="46">
        <v>16071931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7">
        <v>72058294</v>
      </c>
      <c r="K10" s="46">
        <v>72058294</v>
      </c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7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7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7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9">
        <f>SUM(J5:J13)</f>
        <v>334467611</v>
      </c>
      <c r="K14" s="79">
        <f>SUM(K5:K13)</f>
        <v>342874542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7"/>
      <c r="K23" s="7"/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8"/>
      <c r="K24" s="8"/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26" spans="10:11" ht="12.75">
      <c r="J26" s="132"/>
      <c r="K26" s="127"/>
    </row>
    <row r="27" ht="12.75">
      <c r="J27" s="132"/>
    </row>
    <row r="28" ht="12.75">
      <c r="J28" s="127"/>
    </row>
    <row r="34" ht="12.75">
      <c r="J34" s="133"/>
    </row>
    <row r="35" ht="12.75">
      <c r="J35" s="132"/>
    </row>
    <row r="36" ht="12.75">
      <c r="J36" s="132"/>
    </row>
    <row r="37" ht="12.75">
      <c r="J37" s="134"/>
    </row>
    <row r="38" ht="12.75">
      <c r="J38" s="13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2014-04-22T08:22:30Z</cp:lastPrinted>
  <dcterms:created xsi:type="dcterms:W3CDTF">2008-10-17T11:51:54Z</dcterms:created>
  <dcterms:modified xsi:type="dcterms:W3CDTF">2014-04-22T08:54:56Z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