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<sst xmlns="http://schemas.openxmlformats.org/spreadsheetml/2006/main" count="413" uniqueCount="362">
  <si>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</si>
  <si>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</si>
  <si>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</si>
  <si>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</si>
  <si>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</si>
  <si>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</si>
  <si>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</si>
  <si>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</si>
  <si>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</si>
  <si>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</si>
  <si>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</si>
  <si>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</si>
  <si>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</si>
  <si>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</si>
  <si>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</si>
  <si>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</si>
  <si>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</si>
  <si>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</si>
  <si>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</si>
  <si>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</si>
  <si>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</si>
  <si>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</si>
  <si>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</si>
  <si>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</si>
  <si>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</si>
  <si>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</si>
  <si>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</si>
  <si>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</si>
  <si>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</si>
  <si>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</si>
  <si>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</si>
  <si>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</si>
  <si>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</si>
  <si>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</si>
  <si>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</si>
  <si>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</si>
  <si>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</si>
  <si>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</si>
  <si>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</si>
  <si>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</si>
  <si>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</si>
  <si>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</si>
  <si>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</si>
  <si>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</si>
  <si>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</si>
  <si>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</si>
  <si>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</si>
  <si>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</si>
  <si>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</si>
  <si>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</si>
  <si>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</si>
  <si>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</si>
  <si>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</si>
  <si>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</si>
  <si>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</si>
  <si>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</si>
  <si>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</si>
  <si>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</si>
  <si>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</si>
  <si>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</si>
  <si>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</si>
  <si>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</si>
  <si>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</si>
  <si>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</si>
  <si>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</si>
  <si>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</si>
  <si>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</si>
  <si>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</si>
  <si>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</si>
  <si>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</si>
  <si>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</si>
  <si>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</si>
  <si>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</si>
  <si>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</si>
  <si>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</si>
  <si>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</si>
  <si>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</si>
  <si>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</si>
  <si>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</si>
  <si>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</si>
  <si>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</si>
  <si>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</si>
  <si>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</si>
  <si>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</si>
  <si>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</si>
  <si>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</si>
  <si>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</si>
  <si>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</si>
  <si>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</si>
  <si>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</si>
  <si>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</si>
  <si>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</si>
  <si>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</si>
  <si>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</si>
  <si>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</si>
  <si>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</si>
  <si>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</si>
  <si>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</si>
  <si>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</si>
  <si>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</si>
  <si>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</si>
  <si>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</si>
  <si>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</si>
  <si>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</si>
  <si>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</si>
  <si>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</si>
  <si>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</si>
  <si>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</si>
  <si>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</si>
  <si>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</si>
  <si>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</si>
  <si>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</si>
  <si>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</si>
  <si>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</si>
  <si>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</si>
  <si>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</si>
  <si>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</si>
  <si>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</si>
  <si>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</si>
  <si>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</si>
  <si>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</si>
  <si>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</si>
  <si>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</si>
  <si>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</si>
  <si>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</si>
  <si>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</si>
  <si>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</si>
  <si>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</si>
  <si>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</si>
  <si>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</si>
  <si>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</si>
  <si>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</si>
  <si>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</si>
  <si>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</si>
  <si>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</si>
  <si>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</si>
  <si>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</si>
  <si>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</si>
  <si>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</si>
  <si>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</si>
  <si>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</si>
  <si>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</si>
  <si>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</si>
  <si>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</si>
  <si>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</si>
  <si>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</si>
  <si>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</si>
  <si>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</si>
  <si>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</si>
  <si>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</si>
  <si>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</si>
  <si>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</si>
  <si>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</si>
  <si>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</si>
  <si>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</si>
  <si>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</si>
  <si>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</si>
  <si>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</si>
  <si>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</si>
  <si>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</si>
  <si>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</si>
  <si>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</si>
  <si>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</si>
  <si>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</si>
  <si>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</si>
  <si>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</si>
  <si>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</si>
  <si>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</si>
  <si>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</si>
  <si>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</si>
  <si>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</si>
  <si>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</si>
  <si>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</si>
  <si>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</si>
  <si>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</si>
  <si>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</si>
  <si>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</si>
  <si>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</si>
  <si>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</si>
  <si>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</si>
  <si>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</si>
  <si>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</si>
  <si>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</si>
  <si>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</si>
  <si>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</si>
  <si>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</si>
  <si>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</si>
  <si>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</si>
  <si>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</si>
  <si>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</si>
  <si>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</si>
  <si>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</si>
  <si>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</si>
  <si>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</si>
  <si>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</si>
  <si>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</si>
  <si>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</si>
  <si>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</si>
  <si>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</si>
  <si>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</si>
  <si>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</si>
  <si>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</si>
  <si>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</si>
  <si>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</si>
  <si>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</si>
  <si>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</si>
  <si>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</si>
  <si>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</si>
  <si>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</si>
  <si>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</si>
  <si>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</si>
  <si>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</si>
  <si>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</si>
  <si>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</si>
  <si>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</si>
  <si>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</si>
  <si>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</si>
  <si>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</si>
  <si>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</si>
  <si>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</si>
  <si>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</si>
  <si>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</si>
  <si>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</si>
  <si>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</si>
  <si>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</si>
  <si>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</si>
  <si>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</si>
  <si>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</si>
  <si>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</si>
  <si>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</si>
  <si>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</si>
  <si>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</si>
  <si>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</si>
  <si>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</si>
  <si>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</si>
  <si>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</si>
  <si>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</si>
  <si>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</si>
  <si>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</si>
  <si>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</si>
  <si>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</si>
  <si>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</si>
  <si>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</si>
  <si>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</si>
  <si>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</si>
  <si>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</si>
  <si>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</si>
  <si>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</si>
  <si>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</si>
  <si>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</si>
  <si>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</si>
  <si>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</si>
  <si>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</si>
  <si>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</si>
  <si>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</si>
  <si>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</si>
  <si>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</si>
  <si>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</si>
  <si>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</si>
  <si>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</si>
  <si>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</si>
  <si>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</si>
  <si>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</si>
  <si>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</si>
  <si>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</si>
  <si>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</si>
  <si>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</si>
  <si>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</si>
  <si>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</si>
  <si>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</si>
  <si>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</si>
  <si>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</si>
  <si>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</si>
  <si>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</si>
  <si>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</si>
  <si>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</si>
  <si>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</si>
  <si>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</si>
  <si>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</si>
  <si>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</si>
  <si>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</si>
  <si>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</si>
  <si>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</si>
  <si>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</si>
  <si>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</si>
  <si>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</si>
  <si>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</si>
  <si>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</si>
  <si>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</si>
  <si>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</si>
  <si>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</si>
  <si>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</si>
  <si>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</si>
  <si>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</si>
  <si>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</si>
  <si>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</si>
  <si>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</si>
  <si>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</si>
  <si>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</si>
  <si>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</si>
  <si>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</si>
  <si>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</si>
  <si>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</si>
  <si>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</si>
  <si>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</si>
  <si>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</si>
  <si>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</si>
  <si>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</si>
  <si>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</si>
  <si>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</si>
  <si>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</si>
  <si>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</si>
  <si>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</si>
  <si>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</si>
  <si>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</si>
  <si>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</si>
  <si>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</si>
  <si>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</si>
  <si>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</si>
  <si>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</si>
  <si>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</si>
  <si>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</si>
  <si>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</si>
  <si>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</si>
  <si>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</si>
  <si>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</si>
  <si>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</si>
  <si>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</si>
  <si>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</si>
  <si>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</si>
  <si>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</si>
  <si>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da</t>
  </si>
  <si>
    <t>03055744</t>
  </si>
  <si>
    <t>Trgovina Krk d.d.</t>
  </si>
  <si>
    <t>Malinska, Dubašljanska 80</t>
  </si>
  <si>
    <t>03039145</t>
  </si>
  <si>
    <t>METSS d.o.o.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</si>
  <si>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</si>
  <si>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</si>
  <si>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</si>
  <si>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</si>
  <si>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</si>
  <si>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</si>
  <si>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</si>
  <si>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</si>
  <si>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Varga Ružica</t>
  </si>
  <si>
    <t>040 375 520</t>
  </si>
  <si>
    <t>040 375 521</t>
  </si>
  <si>
    <t>ruzica.varga@cak-mlinovi.hr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</si>
  <si>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</si>
  <si>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</si>
  <si>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</si>
  <si>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</si>
  <si>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03177530</t>
  </si>
  <si>
    <t>Virovitica, Zbora narodne garde 1</t>
  </si>
  <si>
    <t>Lovran, 43. Istarske divizije bb</t>
  </si>
  <si>
    <t>1061</t>
  </si>
  <si>
    <t xml:space="preserve">Radnik Opatija d.d. </t>
  </si>
  <si>
    <t>stanje na dan 31.12.2013.</t>
  </si>
  <si>
    <t>u razdoblju 01.01.2013. do 31.12.2013.</t>
  </si>
  <si>
    <t>Čakovec, Žrtava fašizma 2/a</t>
  </si>
  <si>
    <t>mlinovi@cak-mlinovi.hr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</si>
</sst>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8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2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53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3" fontId="39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9" fillId="0" borderId="14" xfId="53" applyNumberFormat="1" applyFont="1" applyFill="1" applyBorder="1" applyAlignment="1" applyProtection="1">
      <alignment vertical="center"/>
      <protection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3" fillId="0" borderId="29" xfId="52" applyFont="1" applyFill="1" applyBorder="1" applyAlignment="1">
      <alignment horizontal="left" vertical="center"/>
      <protection/>
    </xf>
    <xf numFmtId="0" fontId="18" fillId="0" borderId="0" xfId="58" applyFont="1" applyBorder="1" applyAlignment="1" applyProtection="1">
      <alignment horizontal="left"/>
      <protection hidden="1"/>
    </xf>
    <xf numFmtId="0" fontId="19" fillId="0" borderId="0" xfId="58" applyFont="1" applyBorder="1" applyAlignment="1">
      <alignment/>
      <protection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8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6" xfId="51"/>
    <cellStyle name="Normal_TFI-POD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cak-mlinovi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5">
      <selection activeCell="C19" sqref="C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248</v>
      </c>
      <c r="B1" s="140"/>
      <c r="C1" s="140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4" t="s">
        <v>249</v>
      </c>
      <c r="B2" s="195"/>
      <c r="C2" s="195"/>
      <c r="D2" s="196"/>
      <c r="E2" s="119">
        <v>41275</v>
      </c>
      <c r="F2" s="12"/>
      <c r="G2" s="13" t="s">
        <v>250</v>
      </c>
      <c r="H2" s="119">
        <v>41639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7" t="s">
        <v>317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00" t="s">
        <v>252</v>
      </c>
      <c r="B8" s="201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2" t="s">
        <v>253</v>
      </c>
      <c r="B10" s="192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44" t="s">
        <v>326</v>
      </c>
      <c r="D12" s="187"/>
      <c r="E12" s="187"/>
      <c r="F12" s="187"/>
      <c r="G12" s="187"/>
      <c r="H12" s="187"/>
      <c r="I12" s="16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88">
        <v>40000</v>
      </c>
      <c r="D14" s="189"/>
      <c r="E14" s="16"/>
      <c r="F14" s="144" t="s">
        <v>327</v>
      </c>
      <c r="G14" s="190"/>
      <c r="H14" s="190"/>
      <c r="I14" s="19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44" t="s">
        <v>328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86" t="s">
        <v>361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82" t="s">
        <v>329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0">
        <v>60</v>
      </c>
      <c r="D22" s="144" t="s">
        <v>327</v>
      </c>
      <c r="E22" s="170"/>
      <c r="F22" s="171"/>
      <c r="G22" s="160"/>
      <c r="H22" s="18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0">
        <v>20</v>
      </c>
      <c r="D24" s="144" t="s">
        <v>330</v>
      </c>
      <c r="E24" s="170"/>
      <c r="F24" s="170"/>
      <c r="G24" s="171"/>
      <c r="H24" s="51" t="s">
        <v>261</v>
      </c>
      <c r="I24" s="130">
        <v>1963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6"/>
      <c r="J25" s="10"/>
      <c r="K25" s="10"/>
      <c r="L25" s="10"/>
    </row>
    <row r="26" spans="1:12" ht="12.75">
      <c r="A26" s="160" t="s">
        <v>262</v>
      </c>
      <c r="B26" s="161"/>
      <c r="C26" s="121" t="s">
        <v>331</v>
      </c>
      <c r="D26" s="25"/>
      <c r="E26" s="33"/>
      <c r="F26" s="24"/>
      <c r="G26" s="181" t="s">
        <v>263</v>
      </c>
      <c r="H26" s="161"/>
      <c r="I26" s="122" t="s">
        <v>356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4" t="s">
        <v>264</v>
      </c>
      <c r="B28" s="175"/>
      <c r="C28" s="176"/>
      <c r="D28" s="176"/>
      <c r="E28" s="177" t="s">
        <v>265</v>
      </c>
      <c r="F28" s="178"/>
      <c r="G28" s="178"/>
      <c r="H28" s="179" t="s">
        <v>266</v>
      </c>
      <c r="I28" s="180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4" t="s">
        <v>357</v>
      </c>
      <c r="B30" s="145"/>
      <c r="C30" s="145"/>
      <c r="D30" s="146"/>
      <c r="E30" s="144" t="s">
        <v>355</v>
      </c>
      <c r="F30" s="145"/>
      <c r="G30" s="146"/>
      <c r="H30" s="150" t="s">
        <v>332</v>
      </c>
      <c r="I30" s="151"/>
      <c r="J30" s="10"/>
      <c r="K30" s="10"/>
      <c r="L30" s="10"/>
    </row>
    <row r="31" spans="1:12" ht="12.75">
      <c r="A31" s="94"/>
      <c r="B31" s="22"/>
      <c r="C31" s="21"/>
      <c r="D31" s="172"/>
      <c r="E31" s="172"/>
      <c r="F31" s="172"/>
      <c r="G31" s="173"/>
      <c r="H31" s="16"/>
      <c r="I31" s="100"/>
      <c r="J31" s="10"/>
      <c r="K31" s="10"/>
      <c r="L31" s="10"/>
    </row>
    <row r="32" spans="1:12" ht="12.75">
      <c r="A32" s="144" t="s">
        <v>333</v>
      </c>
      <c r="B32" s="170"/>
      <c r="C32" s="170"/>
      <c r="D32" s="171"/>
      <c r="E32" s="144" t="s">
        <v>334</v>
      </c>
      <c r="F32" s="145"/>
      <c r="G32" s="146"/>
      <c r="H32" s="150" t="s">
        <v>335</v>
      </c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4" t="s">
        <v>336</v>
      </c>
      <c r="B34" s="170"/>
      <c r="C34" s="170"/>
      <c r="D34" s="171"/>
      <c r="E34" s="144" t="s">
        <v>360</v>
      </c>
      <c r="F34" s="170"/>
      <c r="G34" s="171"/>
      <c r="H34" s="150" t="s">
        <v>337</v>
      </c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4" t="s">
        <v>338</v>
      </c>
      <c r="B36" s="170"/>
      <c r="C36" s="170"/>
      <c r="D36" s="171"/>
      <c r="E36" s="144" t="s">
        <v>339</v>
      </c>
      <c r="F36" s="170"/>
      <c r="G36" s="171"/>
      <c r="H36" s="150" t="s">
        <v>340</v>
      </c>
      <c r="I36" s="151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44" t="s">
        <v>341</v>
      </c>
      <c r="B38" s="170"/>
      <c r="C38" s="170"/>
      <c r="D38" s="171"/>
      <c r="E38" s="144" t="s">
        <v>342</v>
      </c>
      <c r="F38" s="170"/>
      <c r="G38" s="171"/>
      <c r="H38" s="150" t="s">
        <v>343</v>
      </c>
      <c r="I38" s="151">
        <v>3033023</v>
      </c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4" t="s">
        <v>344</v>
      </c>
      <c r="B40" s="170"/>
      <c r="C40" s="170"/>
      <c r="D40" s="171"/>
      <c r="E40" s="144" t="s">
        <v>354</v>
      </c>
      <c r="F40" s="170"/>
      <c r="G40" s="171"/>
      <c r="H40" s="150" t="s">
        <v>353</v>
      </c>
      <c r="I40" s="15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2" t="s">
        <v>267</v>
      </c>
      <c r="B44" s="143"/>
      <c r="C44" s="150"/>
      <c r="D44" s="151"/>
      <c r="E44" s="26"/>
      <c r="F44" s="144"/>
      <c r="G44" s="165"/>
      <c r="H44" s="165"/>
      <c r="I44" s="166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42" t="s">
        <v>268</v>
      </c>
      <c r="B46" s="143"/>
      <c r="C46" s="144" t="s">
        <v>345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2" t="s">
        <v>270</v>
      </c>
      <c r="B48" s="143"/>
      <c r="C48" s="147" t="s">
        <v>346</v>
      </c>
      <c r="D48" s="148"/>
      <c r="E48" s="149"/>
      <c r="F48" s="16"/>
      <c r="G48" s="51" t="s">
        <v>271</v>
      </c>
      <c r="H48" s="147" t="s">
        <v>347</v>
      </c>
      <c r="I48" s="14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2" t="s">
        <v>257</v>
      </c>
      <c r="B50" s="143"/>
      <c r="C50" s="157" t="s">
        <v>348</v>
      </c>
      <c r="D50" s="158"/>
      <c r="E50" s="158"/>
      <c r="F50" s="158"/>
      <c r="G50" s="158"/>
      <c r="H50" s="158"/>
      <c r="I50" s="15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47" t="s">
        <v>349</v>
      </c>
      <c r="D52" s="148"/>
      <c r="E52" s="148"/>
      <c r="F52" s="148"/>
      <c r="G52" s="148"/>
      <c r="H52" s="148"/>
      <c r="I52" s="162"/>
      <c r="J52" s="10"/>
      <c r="K52" s="10"/>
      <c r="L52" s="10"/>
    </row>
    <row r="53" spans="1:12" ht="12.75">
      <c r="A53" s="107"/>
      <c r="B53" s="20"/>
      <c r="C53" s="141" t="s">
        <v>273</v>
      </c>
      <c r="D53" s="141"/>
      <c r="E53" s="141"/>
      <c r="F53" s="141"/>
      <c r="G53" s="141"/>
      <c r="H53" s="141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63" t="s">
        <v>274</v>
      </c>
      <c r="C55" s="164"/>
      <c r="D55" s="164"/>
      <c r="E55" s="164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36" t="s">
        <v>306</v>
      </c>
      <c r="C56" s="137"/>
      <c r="D56" s="137"/>
      <c r="E56" s="137"/>
      <c r="F56" s="137"/>
      <c r="G56" s="137"/>
      <c r="H56" s="137"/>
      <c r="I56" s="138"/>
      <c r="J56" s="10"/>
      <c r="K56" s="10"/>
      <c r="L56" s="10"/>
    </row>
    <row r="57" spans="1:12" ht="12.75">
      <c r="A57" s="107"/>
      <c r="B57" s="136" t="s">
        <v>307</v>
      </c>
      <c r="C57" s="137"/>
      <c r="D57" s="137"/>
      <c r="E57" s="137"/>
      <c r="F57" s="137"/>
      <c r="G57" s="137"/>
      <c r="H57" s="137"/>
      <c r="I57" s="109"/>
      <c r="J57" s="10"/>
      <c r="K57" s="10"/>
      <c r="L57" s="10"/>
    </row>
    <row r="58" spans="1:12" ht="12.75">
      <c r="A58" s="107"/>
      <c r="B58" s="136" t="s">
        <v>308</v>
      </c>
      <c r="C58" s="137"/>
      <c r="D58" s="137"/>
      <c r="E58" s="137"/>
      <c r="F58" s="137"/>
      <c r="G58" s="137"/>
      <c r="H58" s="137"/>
      <c r="I58" s="138"/>
      <c r="J58" s="10"/>
      <c r="K58" s="10"/>
      <c r="L58" s="10"/>
    </row>
    <row r="59" spans="1:12" ht="12.75">
      <c r="A59" s="107"/>
      <c r="B59" s="136" t="s">
        <v>309</v>
      </c>
      <c r="C59" s="137"/>
      <c r="D59" s="137"/>
      <c r="E59" s="137"/>
      <c r="F59" s="137"/>
      <c r="G59" s="137"/>
      <c r="H59" s="137"/>
      <c r="I59" s="138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2" t="s">
        <v>277</v>
      </c>
      <c r="H62" s="153"/>
      <c r="I62" s="154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5"/>
      <c r="H63" s="156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cak-mlinovi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6">
      <selection activeCell="K118" sqref="K118:K119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202" t="s">
        <v>153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358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350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>
      <c r="A4" s="207" t="s">
        <v>59</v>
      </c>
      <c r="B4" s="208"/>
      <c r="C4" s="208"/>
      <c r="D4" s="208"/>
      <c r="E4" s="208"/>
      <c r="F4" s="208"/>
      <c r="G4" s="208"/>
      <c r="H4" s="209"/>
      <c r="I4" s="58" t="s">
        <v>278</v>
      </c>
      <c r="J4" s="59" t="s">
        <v>319</v>
      </c>
      <c r="K4" s="60" t="s">
        <v>320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57">
        <v>2</v>
      </c>
      <c r="J5" s="56">
        <v>3</v>
      </c>
      <c r="K5" s="56">
        <v>4</v>
      </c>
    </row>
    <row r="6" spans="1:11" ht="12.75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16"/>
      <c r="I7" s="3">
        <v>1</v>
      </c>
      <c r="J7" s="6"/>
      <c r="K7" s="6"/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3">
        <f>J9+J16+J26+J35+J39</f>
        <v>422464478</v>
      </c>
      <c r="K8" s="53">
        <f>K9+K16+K26+K35+K39</f>
        <v>416468798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53">
        <f>SUM(J10:J15)</f>
        <v>12671787</v>
      </c>
      <c r="K9" s="53">
        <f>SUM(K10:K15)</f>
        <v>14035751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/>
      <c r="K10" s="7"/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3455239</v>
      </c>
      <c r="K11" s="7">
        <v>3341359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8696881</v>
      </c>
      <c r="K12" s="7">
        <v>10191418</v>
      </c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/>
      <c r="K13" s="7"/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/>
      <c r="K14" s="7"/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519667</v>
      </c>
      <c r="K15" s="7">
        <v>502974</v>
      </c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53">
        <f>SUM(J17:J25)</f>
        <v>402392226</v>
      </c>
      <c r="K16" s="53">
        <f>SUM(K17:K25)</f>
        <v>393109906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83464944</v>
      </c>
      <c r="K17" s="7">
        <v>82639844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237222831</v>
      </c>
      <c r="K18" s="7">
        <v>236548937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19681575</v>
      </c>
      <c r="K19" s="7">
        <v>21635467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6898301</v>
      </c>
      <c r="K20" s="7">
        <v>3490361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/>
      <c r="K21" s="7"/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/>
      <c r="K22" s="7"/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643627</v>
      </c>
      <c r="K23" s="7">
        <v>2949232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1109166</v>
      </c>
      <c r="K24" s="7">
        <v>882033</v>
      </c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53371782</v>
      </c>
      <c r="K25" s="7">
        <v>44964032</v>
      </c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53">
        <f>SUM(J27:J34)</f>
        <v>7000378</v>
      </c>
      <c r="K26" s="53">
        <f>SUM(K27:K34)</f>
        <v>8894245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/>
      <c r="K27" s="7"/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4701429</v>
      </c>
      <c r="K29" s="7">
        <v>6291751</v>
      </c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566332</v>
      </c>
      <c r="K31" s="7">
        <v>944860</v>
      </c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56694</v>
      </c>
      <c r="K32" s="7">
        <v>53377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23400</v>
      </c>
      <c r="K33" s="7">
        <v>35500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1652523</v>
      </c>
      <c r="K34" s="7">
        <v>1568757</v>
      </c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53">
        <f>SUM(J36:J38)</f>
        <v>0</v>
      </c>
      <c r="K35" s="53">
        <f>SUM(K36:K38)</f>
        <v>9648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/>
      <c r="K37" s="7"/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/>
      <c r="K38" s="7">
        <v>9648</v>
      </c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400087</v>
      </c>
      <c r="K39" s="7">
        <v>419248</v>
      </c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3">
        <f>J41+J49+J56+J64</f>
        <v>350546352</v>
      </c>
      <c r="K40" s="53">
        <f>K41+K49+K56+K64</f>
        <v>359152906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53">
        <f>SUM(J42:J48)</f>
        <v>159635617</v>
      </c>
      <c r="K41" s="53">
        <f>SUM(K42:K48)</f>
        <v>138702548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59826002</v>
      </c>
      <c r="K42" s="7">
        <v>37273907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/>
      <c r="K43" s="7"/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4135184</v>
      </c>
      <c r="K44" s="7">
        <v>3293727</v>
      </c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95056515</v>
      </c>
      <c r="K45" s="7">
        <v>97645295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617916</v>
      </c>
      <c r="K46" s="7">
        <v>489619</v>
      </c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/>
      <c r="K47" s="7"/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53">
        <f>SUM(J50:J55)</f>
        <v>81747807</v>
      </c>
      <c r="K49" s="53">
        <f>SUM(K50:K55)</f>
        <v>81977979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/>
      <c r="K50" s="7"/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62851979</v>
      </c>
      <c r="K51" s="7">
        <v>62803210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1990489</v>
      </c>
      <c r="K52" s="7">
        <v>2859096</v>
      </c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5064104</v>
      </c>
      <c r="K53" s="7">
        <v>5880537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10193282</v>
      </c>
      <c r="K54" s="7">
        <v>8174703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1647953</v>
      </c>
      <c r="K55" s="7">
        <v>2260433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53">
        <f>SUM(J57:J63)</f>
        <v>96701773</v>
      </c>
      <c r="K56" s="53">
        <f>SUM(K57:K63)</f>
        <v>129761242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/>
      <c r="K58" s="7"/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1529634</v>
      </c>
      <c r="K61" s="7">
        <v>1544814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95118653</v>
      </c>
      <c r="K62" s="7">
        <v>128160075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53486</v>
      </c>
      <c r="K63" s="7">
        <v>56353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12461155</v>
      </c>
      <c r="K64" s="7">
        <v>8711137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1068090</v>
      </c>
      <c r="K65" s="7">
        <v>604252</v>
      </c>
    </row>
    <row r="66" spans="1:11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3">
        <f>J7+J8+J40+J65</f>
        <v>774078920</v>
      </c>
      <c r="K66" s="53">
        <f>K7+K8+K40+K65</f>
        <v>776225956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/>
      <c r="K67" s="8"/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14" t="s">
        <v>191</v>
      </c>
      <c r="B69" s="215"/>
      <c r="C69" s="215"/>
      <c r="D69" s="215"/>
      <c r="E69" s="215"/>
      <c r="F69" s="215"/>
      <c r="G69" s="215"/>
      <c r="H69" s="216"/>
      <c r="I69" s="3">
        <v>62</v>
      </c>
      <c r="J69" s="54">
        <f>J70+J71+J72+J78+J79+J82+J85</f>
        <v>538989215</v>
      </c>
      <c r="K69" s="54">
        <f>K70+K71+K72+K78+K79+K82+K85</f>
        <v>560927223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42000000</v>
      </c>
      <c r="K70" s="7">
        <v>56700000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0</v>
      </c>
      <c r="K71" s="7"/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3636985</v>
      </c>
      <c r="K73" s="7">
        <v>3636985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0</v>
      </c>
      <c r="K74" s="7">
        <v>0</v>
      </c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0</v>
      </c>
      <c r="K75" s="7">
        <v>0</v>
      </c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>
        <v>0</v>
      </c>
      <c r="K76" s="7">
        <v>0</v>
      </c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18449373</v>
      </c>
      <c r="K77" s="7">
        <v>18449373</v>
      </c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106380150</v>
      </c>
      <c r="K78" s="7">
        <v>106125261</v>
      </c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53">
        <f>J80-J81</f>
        <v>266078759</v>
      </c>
      <c r="K79" s="53">
        <f>K80-K81</f>
        <v>278454631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266078759</v>
      </c>
      <c r="K80" s="7">
        <v>278454631</v>
      </c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53">
        <f>J83-J84</f>
        <v>40508249</v>
      </c>
      <c r="K82" s="53">
        <f>K83-K84</f>
        <v>37166050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40508249</v>
      </c>
      <c r="K83" s="7">
        <v>37166050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61935699</v>
      </c>
      <c r="K85" s="7">
        <v>60394923</v>
      </c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3">
        <f>SUM(J87:J89)</f>
        <v>2363294</v>
      </c>
      <c r="K86" s="53">
        <f>SUM(K87:K89)</f>
        <v>2414700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/>
      <c r="K87" s="7"/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2363294</v>
      </c>
      <c r="K89" s="7">
        <v>2414700</v>
      </c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3">
        <f>SUM(J91:J99)</f>
        <v>71575591</v>
      </c>
      <c r="K90" s="53">
        <f>SUM(K91:K99)</f>
        <v>68287703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/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61475425</v>
      </c>
      <c r="K93" s="7">
        <v>58568628</v>
      </c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>
        <v>0</v>
      </c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>
        <v>0</v>
      </c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>
        <v>0</v>
      </c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>
        <v>0</v>
      </c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918181</v>
      </c>
      <c r="K98" s="7">
        <v>550822</v>
      </c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9181985</v>
      </c>
      <c r="K99" s="7">
        <v>9168253</v>
      </c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3">
        <f>SUM(J101:J112)</f>
        <v>156666094</v>
      </c>
      <c r="K100" s="53">
        <f>SUM(K101:K112)</f>
        <v>139827916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/>
      <c r="K101" s="7"/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694933</v>
      </c>
      <c r="K102" s="7">
        <v>745479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8731223</v>
      </c>
      <c r="K103" s="7">
        <v>5510799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1806291</v>
      </c>
      <c r="K104" s="7">
        <v>1214411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113840687</v>
      </c>
      <c r="K105" s="7">
        <v>102524874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3694368</v>
      </c>
      <c r="K106" s="7">
        <v>2736119</v>
      </c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3281909</v>
      </c>
      <c r="K107" s="7">
        <v>3301624</v>
      </c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10922112</v>
      </c>
      <c r="K108" s="7">
        <v>10931987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13326344</v>
      </c>
      <c r="K109" s="7">
        <v>12522373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181464</v>
      </c>
      <c r="K110" s="7">
        <v>205879</v>
      </c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186763</v>
      </c>
      <c r="K112" s="7">
        <v>134371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4484726</v>
      </c>
      <c r="K113" s="7">
        <v>4768414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3">
        <f>J69+J86+J90+J100+J113</f>
        <v>774078920</v>
      </c>
      <c r="K114" s="53">
        <f>K69+K86+K90+K100+K113</f>
        <v>776225956</v>
      </c>
    </row>
    <row r="115" spans="1:11" ht="12.75">
      <c r="A115" s="239" t="s">
        <v>57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8"/>
      <c r="K115" s="8"/>
    </row>
    <row r="116" spans="1:11" ht="12.75">
      <c r="A116" s="226" t="s">
        <v>310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45"/>
      <c r="J117" s="245"/>
      <c r="K117" s="246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>
        <v>477053516</v>
      </c>
      <c r="K118" s="7">
        <v>500532300</v>
      </c>
    </row>
    <row r="119" spans="1:11" ht="12.75">
      <c r="A119" s="232" t="s">
        <v>9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>
        <v>61935699</v>
      </c>
      <c r="K119" s="8">
        <v>60394923</v>
      </c>
    </row>
    <row r="120" spans="1:11" ht="12.75">
      <c r="A120" s="235" t="s">
        <v>311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9">
      <selection activeCell="M72" sqref="M72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02" t="s">
        <v>154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56" t="s">
        <v>359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9" t="s">
        <v>351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279</v>
      </c>
      <c r="J4" s="247" t="s">
        <v>319</v>
      </c>
      <c r="K4" s="247"/>
      <c r="L4" s="247" t="s">
        <v>320</v>
      </c>
      <c r="M4" s="247"/>
    </row>
    <row r="5" spans="1:13" ht="12.75">
      <c r="A5" s="248"/>
      <c r="B5" s="248"/>
      <c r="C5" s="248"/>
      <c r="D5" s="248"/>
      <c r="E5" s="248"/>
      <c r="F5" s="248"/>
      <c r="G5" s="248"/>
      <c r="H5" s="24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16"/>
      <c r="I7" s="3">
        <v>111</v>
      </c>
      <c r="J7" s="54">
        <f>SUM(J8:J9)</f>
        <v>1108518690</v>
      </c>
      <c r="K7" s="54">
        <f>SUM(K8:K9)</f>
        <v>272145843</v>
      </c>
      <c r="L7" s="54">
        <f>SUM(L8:L9)</f>
        <v>1102822622</v>
      </c>
      <c r="M7" s="54">
        <f>SUM(M8:M9)</f>
        <v>262747791</v>
      </c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1045938068</v>
      </c>
      <c r="K8" s="7">
        <v>251351561</v>
      </c>
      <c r="L8" s="7">
        <v>1038531138</v>
      </c>
      <c r="M8" s="7">
        <v>239018224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62580622</v>
      </c>
      <c r="K9" s="7">
        <v>20794282</v>
      </c>
      <c r="L9" s="7">
        <v>64291484</v>
      </c>
      <c r="M9" s="7">
        <v>23729567</v>
      </c>
    </row>
    <row r="10" spans="1:13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3">
        <f>J11+J12+J16+J20+J21+J22+J25+J26</f>
        <v>1067614771</v>
      </c>
      <c r="K10" s="53">
        <f>K11+K12+K16+K20+K21+K22+K25+K26</f>
        <v>269806105</v>
      </c>
      <c r="L10" s="53">
        <f>L11+L12+L16+L20+L21+L22+L25+L26</f>
        <v>1066032405</v>
      </c>
      <c r="M10" s="53">
        <f>M11+M12+M16+M20+M21+M22+M25+M26</f>
        <v>260315585</v>
      </c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-701462</v>
      </c>
      <c r="K11" s="7">
        <v>216755</v>
      </c>
      <c r="L11" s="7">
        <v>753897</v>
      </c>
      <c r="M11" s="7">
        <v>2624947</v>
      </c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3">
        <f>SUM(J13:J15)</f>
        <v>873190338</v>
      </c>
      <c r="K12" s="53">
        <f>SUM(K13:K15)</f>
        <v>215128647</v>
      </c>
      <c r="L12" s="53">
        <f>SUM(L13:L15)</f>
        <v>862889703</v>
      </c>
      <c r="M12" s="53">
        <f>SUM(M13:M15)</f>
        <v>202200572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133226628</v>
      </c>
      <c r="K13" s="7">
        <v>33499261</v>
      </c>
      <c r="L13" s="128">
        <v>125808812</v>
      </c>
      <c r="M13" s="128">
        <v>29387451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697917746</v>
      </c>
      <c r="K14" s="7">
        <v>168108176</v>
      </c>
      <c r="L14" s="128">
        <v>693565253</v>
      </c>
      <c r="M14" s="128">
        <v>159448734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42045964</v>
      </c>
      <c r="K15" s="7">
        <v>13521210</v>
      </c>
      <c r="L15" s="128">
        <v>43515638</v>
      </c>
      <c r="M15" s="128">
        <v>13364387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3">
        <f>SUM(J17:J19)</f>
        <v>125244909</v>
      </c>
      <c r="K16" s="53">
        <f>SUM(K17:K19)</f>
        <v>34075458</v>
      </c>
      <c r="L16" s="53">
        <f>SUM(L17:L19)</f>
        <v>128852645</v>
      </c>
      <c r="M16" s="53">
        <f>SUM(M17:M19)</f>
        <v>34609798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80873789</v>
      </c>
      <c r="K17" s="7">
        <v>22290359</v>
      </c>
      <c r="L17" s="7">
        <v>83760834</v>
      </c>
      <c r="M17" s="7">
        <v>22636427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27361709</v>
      </c>
      <c r="K18" s="7">
        <v>7274233</v>
      </c>
      <c r="L18" s="7">
        <v>28139081</v>
      </c>
      <c r="M18" s="7">
        <v>7412277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17009411</v>
      </c>
      <c r="K19" s="7">
        <v>4510866</v>
      </c>
      <c r="L19" s="7">
        <v>16952730</v>
      </c>
      <c r="M19" s="7">
        <v>4561094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32262805</v>
      </c>
      <c r="K20" s="7">
        <v>9916718</v>
      </c>
      <c r="L20" s="7">
        <v>33349836</v>
      </c>
      <c r="M20" s="7">
        <v>8983496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28835788</v>
      </c>
      <c r="K21" s="7">
        <v>3917696</v>
      </c>
      <c r="L21" s="7">
        <v>28946015</v>
      </c>
      <c r="M21" s="7">
        <v>5012486</v>
      </c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3">
        <f>SUM(J23:J24)</f>
        <v>3505638</v>
      </c>
      <c r="K22" s="53">
        <f>SUM(K23:K24)</f>
        <v>3469644</v>
      </c>
      <c r="L22" s="53">
        <f>SUM(L23:L24)</f>
        <v>3987254</v>
      </c>
      <c r="M22" s="53">
        <f>SUM(M23:M24)</f>
        <v>3973542</v>
      </c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3505638</v>
      </c>
      <c r="K24" s="7">
        <v>3469644</v>
      </c>
      <c r="L24" s="7">
        <v>3987254</v>
      </c>
      <c r="M24" s="7">
        <v>3973542</v>
      </c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452971</v>
      </c>
      <c r="K25" s="7">
        <v>452971</v>
      </c>
      <c r="L25" s="7">
        <v>574546</v>
      </c>
      <c r="M25" s="7">
        <v>574546</v>
      </c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4823784</v>
      </c>
      <c r="K26" s="7">
        <v>2628216</v>
      </c>
      <c r="L26" s="7">
        <v>6678509</v>
      </c>
      <c r="M26" s="7">
        <v>2336198</v>
      </c>
    </row>
    <row r="27" spans="1:13" ht="12.75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3">
        <f>SUM(J28:J32)</f>
        <v>7313230</v>
      </c>
      <c r="K27" s="53">
        <f>SUM(K28:K32)</f>
        <v>3480347</v>
      </c>
      <c r="L27" s="53">
        <f>SUM(L28:L32)</f>
        <v>8840440</v>
      </c>
      <c r="M27" s="53">
        <f>SUM(M28:M32)</f>
        <v>5013074</v>
      </c>
    </row>
    <row r="28" spans="1:13" ht="12.75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7178104</v>
      </c>
      <c r="K29" s="7">
        <v>3366805</v>
      </c>
      <c r="L29" s="7">
        <v>8619379</v>
      </c>
      <c r="M29" s="7">
        <v>4793432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108456</v>
      </c>
      <c r="K30" s="7">
        <v>108456</v>
      </c>
      <c r="L30" s="7">
        <v>162439</v>
      </c>
      <c r="M30" s="7">
        <v>162439</v>
      </c>
    </row>
    <row r="31" spans="1:13" ht="12.75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26670</v>
      </c>
      <c r="K31" s="7">
        <v>26670</v>
      </c>
      <c r="L31" s="7">
        <v>58622</v>
      </c>
      <c r="M31" s="7">
        <v>58622</v>
      </c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0</v>
      </c>
      <c r="K32" s="7">
        <v>-21584</v>
      </c>
      <c r="L32" s="7">
        <v>0</v>
      </c>
      <c r="M32" s="7">
        <v>-1419</v>
      </c>
    </row>
    <row r="33" spans="1:13" ht="12.75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3">
        <f>SUM(J34:J37)</f>
        <v>5148170</v>
      </c>
      <c r="K33" s="53">
        <f>SUM(K34:K37)</f>
        <v>1538156</v>
      </c>
      <c r="L33" s="53">
        <f>SUM(L34:L37)</f>
        <v>5235750</v>
      </c>
      <c r="M33" s="53">
        <f>SUM(M34:M37)</f>
        <v>2535779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4993982</v>
      </c>
      <c r="K35" s="7">
        <v>1384389</v>
      </c>
      <c r="L35" s="7">
        <v>5137091</v>
      </c>
      <c r="M35" s="7">
        <v>2437120</v>
      </c>
    </row>
    <row r="36" spans="1:13" ht="12.75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154188</v>
      </c>
      <c r="K36" s="7">
        <v>153767</v>
      </c>
      <c r="L36" s="7">
        <v>98659</v>
      </c>
      <c r="M36" s="7">
        <v>98659</v>
      </c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>
        <v>162423</v>
      </c>
      <c r="K38" s="7">
        <v>-116762</v>
      </c>
      <c r="L38" s="7">
        <v>78657</v>
      </c>
      <c r="M38" s="7">
        <v>-123524</v>
      </c>
    </row>
    <row r="39" spans="1:13" ht="12.75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3">
        <f>J7+J27+J38+J40</f>
        <v>1115994343</v>
      </c>
      <c r="K42" s="53">
        <f>K7+K27+K38+K40</f>
        <v>275509428</v>
      </c>
      <c r="L42" s="53">
        <f>L7+L27+L38+L40</f>
        <v>1111741719</v>
      </c>
      <c r="M42" s="53">
        <f>M7+M27+M38+M40</f>
        <v>267637341</v>
      </c>
    </row>
    <row r="43" spans="1:13" ht="12.75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3">
        <f>J10+J33+J39+J41</f>
        <v>1072762941</v>
      </c>
      <c r="K43" s="53">
        <f>K10+K33+K39+K41</f>
        <v>271344261</v>
      </c>
      <c r="L43" s="53">
        <f>L10+L33+L39+L41</f>
        <v>1071268155</v>
      </c>
      <c r="M43" s="53">
        <f>M10+M33+M39+M41</f>
        <v>262851364</v>
      </c>
    </row>
    <row r="44" spans="1:13" ht="12.75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3">
        <f>J42-J43</f>
        <v>43231402</v>
      </c>
      <c r="K44" s="53">
        <f>K42-K43</f>
        <v>4165167</v>
      </c>
      <c r="L44" s="53">
        <f>L42-L43</f>
        <v>40473564</v>
      </c>
      <c r="M44" s="53">
        <f>M42-M43</f>
        <v>4785977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43231402</v>
      </c>
      <c r="K45" s="53">
        <f>IF(K42&gt;K43,K42-K43,0)</f>
        <v>4165167</v>
      </c>
      <c r="L45" s="53">
        <f>IF(L42&gt;L43,L42-L43,0)</f>
        <v>40473564</v>
      </c>
      <c r="M45" s="53">
        <f>IF(M42&gt;M43,M42-M43,0)</f>
        <v>4785977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>
        <v>1376455</v>
      </c>
      <c r="K47" s="7">
        <v>-2488522</v>
      </c>
      <c r="L47" s="7">
        <v>300094</v>
      </c>
      <c r="M47" s="7">
        <v>-5408038</v>
      </c>
    </row>
    <row r="48" spans="1:13" ht="12.75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3">
        <f>J44-J47</f>
        <v>41854947</v>
      </c>
      <c r="K48" s="53">
        <f>K44-K47</f>
        <v>6653689</v>
      </c>
      <c r="L48" s="53">
        <f>L44-L47</f>
        <v>40173470</v>
      </c>
      <c r="M48" s="53">
        <f>M44-M47</f>
        <v>10194015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41854947</v>
      </c>
      <c r="K49" s="53">
        <f>IF(K48&gt;0,K48,0)</f>
        <v>6653689</v>
      </c>
      <c r="L49" s="53">
        <f>IF(L48&gt;0,L48,0)</f>
        <v>40173470</v>
      </c>
      <c r="M49" s="53">
        <f>IF(M48&gt;0,M48,0)</f>
        <v>10194015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6" t="s">
        <v>312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>
        <v>40508249</v>
      </c>
      <c r="K53" s="7">
        <v>8228624</v>
      </c>
      <c r="L53" s="7">
        <v>37166050</v>
      </c>
      <c r="M53" s="7">
        <v>8864699</v>
      </c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>
        <v>1346698</v>
      </c>
      <c r="K54" s="8">
        <v>-1574935</v>
      </c>
      <c r="L54" s="8">
        <v>3007420</v>
      </c>
      <c r="M54" s="8">
        <v>1329316</v>
      </c>
    </row>
    <row r="55" spans="1:13" ht="12.75" customHeight="1">
      <c r="A55" s="226" t="s">
        <v>189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2.75">
      <c r="A56" s="214" t="s">
        <v>204</v>
      </c>
      <c r="B56" s="215"/>
      <c r="C56" s="215"/>
      <c r="D56" s="215"/>
      <c r="E56" s="215"/>
      <c r="F56" s="215"/>
      <c r="G56" s="215"/>
      <c r="H56" s="216"/>
      <c r="I56" s="9">
        <v>157</v>
      </c>
      <c r="J56" s="6">
        <v>41854947</v>
      </c>
      <c r="K56" s="6">
        <v>6653689</v>
      </c>
      <c r="L56" s="6">
        <v>40173470</v>
      </c>
      <c r="M56" s="6">
        <v>10194015</v>
      </c>
    </row>
    <row r="57" spans="1:13" ht="12.75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3">
        <f>SUM(J58:J64)</f>
        <v>45889</v>
      </c>
      <c r="K57" s="53">
        <f>SUM(K58:K64)</f>
        <v>45889</v>
      </c>
      <c r="L57" s="53">
        <f>SUM(L58:L64)</f>
        <v>290773</v>
      </c>
      <c r="M57" s="53">
        <f>SUM(M58:M64)</f>
        <v>290773</v>
      </c>
    </row>
    <row r="58" spans="1:13" ht="12.75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/>
      <c r="K58" s="7"/>
      <c r="L58" s="53"/>
      <c r="M58" s="53"/>
    </row>
    <row r="59" spans="1:13" ht="12.75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-82863</v>
      </c>
      <c r="K59" s="7">
        <v>-82863</v>
      </c>
      <c r="L59" s="53">
        <v>-87754</v>
      </c>
      <c r="M59" s="53">
        <v>-87754</v>
      </c>
    </row>
    <row r="60" spans="1:13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128752</v>
      </c>
      <c r="K60" s="7">
        <v>128752</v>
      </c>
      <c r="L60" s="7">
        <v>378527</v>
      </c>
      <c r="M60" s="7">
        <v>378527</v>
      </c>
    </row>
    <row r="61" spans="1:13" ht="12.75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/>
      <c r="K61" s="7"/>
      <c r="L61" s="7"/>
      <c r="M61" s="7"/>
    </row>
    <row r="62" spans="1:13" ht="12.75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/>
      <c r="K62" s="7"/>
      <c r="L62" s="7"/>
      <c r="M62" s="7"/>
    </row>
    <row r="63" spans="1:13" ht="12.75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/>
      <c r="K63" s="7"/>
      <c r="L63" s="7"/>
      <c r="M63" s="7"/>
    </row>
    <row r="64" spans="1:13" ht="12.75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/>
      <c r="K64" s="7"/>
      <c r="L64" s="7"/>
      <c r="M64" s="7"/>
    </row>
    <row r="65" spans="1:13" ht="12.75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51314</v>
      </c>
      <c r="K65" s="7">
        <v>51314</v>
      </c>
      <c r="L65" s="135">
        <v>-36712</v>
      </c>
      <c r="M65" s="135">
        <v>-36712</v>
      </c>
    </row>
    <row r="66" spans="1:13" ht="12.75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3">
        <f>J57-J65</f>
        <v>-5425</v>
      </c>
      <c r="K66" s="53">
        <f>K57-K65</f>
        <v>-5425</v>
      </c>
      <c r="L66" s="53">
        <f>L57-L65</f>
        <v>327485</v>
      </c>
      <c r="M66" s="53">
        <f>M57-M65</f>
        <v>327485</v>
      </c>
    </row>
    <row r="67" spans="1:13" ht="12.75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61">
        <f>J56+J66</f>
        <v>41849522</v>
      </c>
      <c r="K67" s="61">
        <f>K56+K66</f>
        <v>6648264</v>
      </c>
      <c r="L67" s="61">
        <f>L56+L66</f>
        <v>40500955</v>
      </c>
      <c r="M67" s="61">
        <f>M56+M66</f>
        <v>10521500</v>
      </c>
    </row>
    <row r="68" spans="1:13" ht="12.75" customHeight="1">
      <c r="A68" s="260" t="s">
        <v>313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>
        <v>40529175</v>
      </c>
      <c r="K70" s="7">
        <v>8249550</v>
      </c>
      <c r="L70" s="7">
        <v>37527210</v>
      </c>
      <c r="M70" s="7">
        <v>9192184</v>
      </c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>
        <v>1320347</v>
      </c>
      <c r="K71" s="8">
        <v>-1601286</v>
      </c>
      <c r="L71" s="8">
        <v>2973745</v>
      </c>
      <c r="M71" s="8">
        <v>1329316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57:M57 L53:M54 J47:M47 K66:M67 K56:L56 L61:L64 J56:J67 J53:J54 K58:K65 L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2:M12 K10 K34:L41 J48:M50 K27:M27 K22 K33:M33 M24:M26 L16:M22 M29 M35 M38:M39 J7:J10 L7:M10 K7 K28 K13:K16 L28:L32 L23:L26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L47" sqref="L47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359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352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319</v>
      </c>
      <c r="K4" s="67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283</v>
      </c>
      <c r="K5" s="69" t="s">
        <v>284</v>
      </c>
    </row>
    <row r="6" spans="1:11" ht="12.75">
      <c r="A6" s="226" t="s">
        <v>156</v>
      </c>
      <c r="B6" s="242"/>
      <c r="C6" s="242"/>
      <c r="D6" s="242"/>
      <c r="E6" s="242"/>
      <c r="F6" s="242"/>
      <c r="G6" s="242"/>
      <c r="H6" s="242"/>
      <c r="I6" s="271"/>
      <c r="J6" s="271"/>
      <c r="K6" s="272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5">
        <v>43231402</v>
      </c>
      <c r="K7" s="7">
        <v>40473564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5">
        <v>32262805</v>
      </c>
      <c r="K8" s="7">
        <v>33349836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>
        <v>20933069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5">
        <v>101026</v>
      </c>
      <c r="K12" s="7">
        <v>798932</v>
      </c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64">
        <f>SUM(J7:J12)</f>
        <v>75595233</v>
      </c>
      <c r="K13" s="53">
        <f>SUM(K7:K12)</f>
        <v>95555401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5">
        <v>9950637</v>
      </c>
      <c r="K14" s="7">
        <v>13668300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5">
        <v>745197</v>
      </c>
      <c r="K15" s="7">
        <v>230172</v>
      </c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>
        <v>10597768</v>
      </c>
      <c r="K16" s="7"/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>
        <v>10554741</v>
      </c>
      <c r="K17" s="7">
        <v>10175110</v>
      </c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64">
        <f>SUM(J14:J17)</f>
        <v>31848343</v>
      </c>
      <c r="K18" s="53">
        <f>SUM(K14:K17)</f>
        <v>24073582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64">
        <f>IF(J13&gt;J18,J13-J18,0)</f>
        <v>43746890</v>
      </c>
      <c r="K19" s="53">
        <f>IF(K13&gt;K18,K13-K18,0)</f>
        <v>71481819</v>
      </c>
    </row>
    <row r="20" spans="1:11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6" t="s">
        <v>159</v>
      </c>
      <c r="B21" s="242"/>
      <c r="C21" s="242"/>
      <c r="D21" s="242"/>
      <c r="E21" s="242"/>
      <c r="F21" s="242"/>
      <c r="G21" s="242"/>
      <c r="H21" s="242"/>
      <c r="I21" s="271"/>
      <c r="J21" s="271"/>
      <c r="K21" s="272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5">
        <v>0</v>
      </c>
      <c r="K22" s="7">
        <v>0</v>
      </c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>
        <v>0</v>
      </c>
      <c r="K23" s="7">
        <v>0</v>
      </c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>
        <v>4895874</v>
      </c>
      <c r="K24" s="7">
        <v>5741610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>
        <v>1718472</v>
      </c>
      <c r="K25" s="7">
        <v>2440342</v>
      </c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>
        <v>25070023</v>
      </c>
      <c r="K26" s="7">
        <v>0</v>
      </c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64">
        <f>SUM(J22:J26)</f>
        <v>31684369</v>
      </c>
      <c r="K27" s="53">
        <f>SUM(K22:K26)</f>
        <v>8181952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5">
        <v>55921319</v>
      </c>
      <c r="K28" s="131">
        <v>26841214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>
        <v>34574809</v>
      </c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64">
        <f>SUM(J28:J30)</f>
        <v>55921319</v>
      </c>
      <c r="K31" s="64">
        <f>SUM(K28:K30)</f>
        <v>61416023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64">
        <f>IF(J31&gt;J27,J31-J27,0)</f>
        <v>24236950</v>
      </c>
      <c r="K33" s="53">
        <f>IF(K31&gt;K27,K31-K27,0)</f>
        <v>53234071</v>
      </c>
    </row>
    <row r="34" spans="1:11" ht="12.75">
      <c r="A34" s="226" t="s">
        <v>160</v>
      </c>
      <c r="B34" s="242"/>
      <c r="C34" s="242"/>
      <c r="D34" s="242"/>
      <c r="E34" s="242"/>
      <c r="F34" s="242"/>
      <c r="G34" s="242"/>
      <c r="H34" s="242"/>
      <c r="I34" s="271"/>
      <c r="J34" s="271"/>
      <c r="K34" s="272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>
        <v>0</v>
      </c>
      <c r="K35" s="7">
        <v>0</v>
      </c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>
        <v>0</v>
      </c>
      <c r="K36" s="7">
        <v>0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>
        <v>0</v>
      </c>
      <c r="K37" s="7">
        <v>0</v>
      </c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5">
        <v>11256823</v>
      </c>
      <c r="K39" s="129">
        <v>6457766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>
        <v>7770000</v>
      </c>
      <c r="K40" s="129">
        <v>15540000</v>
      </c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64">
        <f>SUM(J39:J43)</f>
        <v>19026823</v>
      </c>
      <c r="K44" s="53">
        <f>SUM(K39:K43)</f>
        <v>21997766</v>
      </c>
    </row>
    <row r="45" spans="1:11" ht="12.75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64">
        <f>IF(J44&gt;J38,J44-J38,0)</f>
        <v>19026823</v>
      </c>
      <c r="K46" s="53">
        <f>IF(K44&gt;K38,K44-K38,0)</f>
        <v>21997766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64">
        <f>IF(J19-J20+J32-J33+J45-J46&gt;0,J19-J20+J32-J33+J45-J46,0)</f>
        <v>483117</v>
      </c>
      <c r="K47" s="53">
        <f>IF(K19-K20+K32-K33+K45-K46&gt;0,K19-K20+K32-K33+K45-K46,0)</f>
        <v>0</v>
      </c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64">
        <f>IF(J20-J19+J33-J32+J46-J45&gt;0,J20-J19+J33-J32+J46-J45,0)</f>
        <v>0</v>
      </c>
      <c r="K48" s="64">
        <f>IF(K20-K19+K33-K32+K46-K45&gt;0,K20-K19+K33-K32+K46-K45,0)</f>
        <v>3750018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5">
        <v>11978038</v>
      </c>
      <c r="K49" s="5">
        <v>12461155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>
        <f>IF(J47&gt;0,J47,0)</f>
        <v>483117</v>
      </c>
      <c r="K50" s="7">
        <f>IF(K47&gt;0,K47,0)</f>
        <v>0</v>
      </c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>
        <v>3750018</v>
      </c>
    </row>
    <row r="52" spans="1:11" ht="12.75">
      <c r="A52" s="232" t="s">
        <v>177</v>
      </c>
      <c r="B52" s="233"/>
      <c r="C52" s="233"/>
      <c r="D52" s="233"/>
      <c r="E52" s="233"/>
      <c r="F52" s="233"/>
      <c r="G52" s="233"/>
      <c r="H52" s="233"/>
      <c r="I52" s="4">
        <v>44</v>
      </c>
      <c r="J52" s="65">
        <f>SUM(J49+J50-J51)</f>
        <v>12461155</v>
      </c>
      <c r="K52" s="61">
        <f>SUM(K49+K50-K51)</f>
        <v>8711137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28:K30 J7:K12 J35:K37 J39:K43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319</v>
      </c>
      <c r="K4" s="67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283</v>
      </c>
      <c r="K5" s="73" t="s">
        <v>284</v>
      </c>
    </row>
    <row r="6" spans="1:11" ht="12.75">
      <c r="A6" s="226" t="s">
        <v>156</v>
      </c>
      <c r="B6" s="242"/>
      <c r="C6" s="242"/>
      <c r="D6" s="242"/>
      <c r="E6" s="242"/>
      <c r="F6" s="242"/>
      <c r="G6" s="242"/>
      <c r="H6" s="242"/>
      <c r="I6" s="271"/>
      <c r="J6" s="271"/>
      <c r="K6" s="272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7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3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6" t="s">
        <v>159</v>
      </c>
      <c r="B22" s="242"/>
      <c r="C22" s="242"/>
      <c r="D22" s="242"/>
      <c r="E22" s="242"/>
      <c r="F22" s="242"/>
      <c r="G22" s="242"/>
      <c r="H22" s="242"/>
      <c r="I22" s="271"/>
      <c r="J22" s="271"/>
      <c r="K22" s="272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321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322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6" t="s">
        <v>160</v>
      </c>
      <c r="B35" s="242"/>
      <c r="C35" s="242"/>
      <c r="D35" s="242"/>
      <c r="E35" s="242"/>
      <c r="F35" s="242"/>
      <c r="G35" s="242"/>
      <c r="H35" s="242"/>
      <c r="I35" s="271">
        <v>0</v>
      </c>
      <c r="J35" s="271"/>
      <c r="K35" s="272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25" zoomScaleSheetLayoutView="125" zoomScalePageLayoutView="0" workbookViewId="0" topLeftCell="A1">
      <selection activeCell="A12" sqref="A12:H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5"/>
    </row>
    <row r="2" spans="1:12" ht="15.75">
      <c r="A2" s="42"/>
      <c r="B2" s="74"/>
      <c r="C2" s="296" t="s">
        <v>282</v>
      </c>
      <c r="D2" s="296"/>
      <c r="E2" s="77">
        <v>41275</v>
      </c>
      <c r="F2" s="43" t="s">
        <v>250</v>
      </c>
      <c r="G2" s="297">
        <v>41639</v>
      </c>
      <c r="H2" s="298"/>
      <c r="I2" s="74"/>
      <c r="J2" s="74"/>
      <c r="K2" s="74"/>
      <c r="L2" s="78"/>
    </row>
    <row r="3" spans="1:11" ht="23.25">
      <c r="A3" s="299" t="s">
        <v>59</v>
      </c>
      <c r="B3" s="299"/>
      <c r="C3" s="299"/>
      <c r="D3" s="299"/>
      <c r="E3" s="299"/>
      <c r="F3" s="299"/>
      <c r="G3" s="299"/>
      <c r="H3" s="299"/>
      <c r="I3" s="81" t="s">
        <v>305</v>
      </c>
      <c r="J3" s="82" t="s">
        <v>150</v>
      </c>
      <c r="K3" s="82" t="s">
        <v>151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84">
        <v>2</v>
      </c>
      <c r="J4" s="83" t="s">
        <v>283</v>
      </c>
      <c r="K4" s="83" t="s">
        <v>284</v>
      </c>
    </row>
    <row r="5" spans="1:11" ht="12.75">
      <c r="A5" s="288" t="s">
        <v>285</v>
      </c>
      <c r="B5" s="289"/>
      <c r="C5" s="289"/>
      <c r="D5" s="289"/>
      <c r="E5" s="289"/>
      <c r="F5" s="289"/>
      <c r="G5" s="289"/>
      <c r="H5" s="289"/>
      <c r="I5" s="44">
        <v>1</v>
      </c>
      <c r="J5" s="6">
        <v>79335595</v>
      </c>
      <c r="K5" s="45">
        <v>93196771</v>
      </c>
    </row>
    <row r="6" spans="1:11" ht="12.75">
      <c r="A6" s="288" t="s">
        <v>286</v>
      </c>
      <c r="B6" s="289"/>
      <c r="C6" s="289"/>
      <c r="D6" s="289"/>
      <c r="E6" s="289"/>
      <c r="F6" s="289"/>
      <c r="G6" s="289"/>
      <c r="H6" s="289"/>
      <c r="I6" s="44">
        <v>2</v>
      </c>
      <c r="J6" s="7"/>
      <c r="K6" s="46"/>
    </row>
    <row r="7" spans="1:11" ht="12.75">
      <c r="A7" s="288" t="s">
        <v>287</v>
      </c>
      <c r="B7" s="289"/>
      <c r="C7" s="289"/>
      <c r="D7" s="289"/>
      <c r="E7" s="289"/>
      <c r="F7" s="289"/>
      <c r="G7" s="289"/>
      <c r="H7" s="289"/>
      <c r="I7" s="44">
        <v>3</v>
      </c>
      <c r="J7" s="7">
        <v>29943976</v>
      </c>
      <c r="K7" s="46">
        <v>29508313</v>
      </c>
    </row>
    <row r="8" spans="1:11" ht="12.75">
      <c r="A8" s="288" t="s">
        <v>288</v>
      </c>
      <c r="B8" s="289"/>
      <c r="C8" s="289"/>
      <c r="D8" s="289"/>
      <c r="E8" s="289"/>
      <c r="F8" s="289"/>
      <c r="G8" s="289"/>
      <c r="H8" s="289"/>
      <c r="I8" s="44">
        <v>4</v>
      </c>
      <c r="J8" s="7">
        <v>254762003</v>
      </c>
      <c r="K8" s="46">
        <v>265471578</v>
      </c>
    </row>
    <row r="9" spans="1:11" ht="12.75">
      <c r="A9" s="288" t="s">
        <v>289</v>
      </c>
      <c r="B9" s="289"/>
      <c r="C9" s="289"/>
      <c r="D9" s="289"/>
      <c r="E9" s="289"/>
      <c r="F9" s="289"/>
      <c r="G9" s="289"/>
      <c r="H9" s="289"/>
      <c r="I9" s="44">
        <v>5</v>
      </c>
      <c r="J9" s="7">
        <v>41854947</v>
      </c>
      <c r="K9" s="46">
        <v>40173472</v>
      </c>
    </row>
    <row r="10" spans="1:11" ht="12.75">
      <c r="A10" s="288" t="s">
        <v>290</v>
      </c>
      <c r="B10" s="289"/>
      <c r="C10" s="289"/>
      <c r="D10" s="289"/>
      <c r="E10" s="289"/>
      <c r="F10" s="289"/>
      <c r="G10" s="289"/>
      <c r="H10" s="289"/>
      <c r="I10" s="44">
        <v>6</v>
      </c>
      <c r="J10" s="7">
        <v>133092694</v>
      </c>
      <c r="K10" s="46">
        <v>132577089</v>
      </c>
    </row>
    <row r="11" spans="1:11" ht="12.75">
      <c r="A11" s="288" t="s">
        <v>291</v>
      </c>
      <c r="B11" s="289"/>
      <c r="C11" s="289"/>
      <c r="D11" s="289"/>
      <c r="E11" s="289"/>
      <c r="F11" s="289"/>
      <c r="G11" s="289"/>
      <c r="H11" s="289"/>
      <c r="I11" s="44">
        <v>7</v>
      </c>
      <c r="J11" s="7"/>
      <c r="K11" s="46"/>
    </row>
    <row r="12" spans="1:11" ht="12.75">
      <c r="A12" s="288" t="s">
        <v>292</v>
      </c>
      <c r="B12" s="289"/>
      <c r="C12" s="289"/>
      <c r="D12" s="289"/>
      <c r="E12" s="289"/>
      <c r="F12" s="289"/>
      <c r="G12" s="289"/>
      <c r="H12" s="289"/>
      <c r="I12" s="44">
        <v>8</v>
      </c>
      <c r="J12" s="7"/>
      <c r="K12" s="46"/>
    </row>
    <row r="13" spans="1:11" ht="12.75">
      <c r="A13" s="288" t="s">
        <v>293</v>
      </c>
      <c r="B13" s="289"/>
      <c r="C13" s="289"/>
      <c r="D13" s="289"/>
      <c r="E13" s="289"/>
      <c r="F13" s="289"/>
      <c r="G13" s="289"/>
      <c r="H13" s="289"/>
      <c r="I13" s="44">
        <v>9</v>
      </c>
      <c r="J13" s="7"/>
      <c r="K13" s="46"/>
    </row>
    <row r="14" spans="1:11" ht="12.75">
      <c r="A14" s="290" t="s">
        <v>294</v>
      </c>
      <c r="B14" s="291"/>
      <c r="C14" s="291"/>
      <c r="D14" s="291"/>
      <c r="E14" s="291"/>
      <c r="F14" s="291"/>
      <c r="G14" s="291"/>
      <c r="H14" s="291"/>
      <c r="I14" s="44">
        <v>10</v>
      </c>
      <c r="J14" s="79">
        <f>SUM(J5:J13)</f>
        <v>538989215</v>
      </c>
      <c r="K14" s="79">
        <f>SUM(K5:K13)</f>
        <v>560927223</v>
      </c>
    </row>
    <row r="15" spans="1:11" ht="12.75">
      <c r="A15" s="288" t="s">
        <v>295</v>
      </c>
      <c r="B15" s="289"/>
      <c r="C15" s="289"/>
      <c r="D15" s="289"/>
      <c r="E15" s="289"/>
      <c r="F15" s="289"/>
      <c r="G15" s="289"/>
      <c r="H15" s="289"/>
      <c r="I15" s="44">
        <v>11</v>
      </c>
      <c r="J15" s="46"/>
      <c r="K15" s="46"/>
    </row>
    <row r="16" spans="1:11" ht="12.75">
      <c r="A16" s="288" t="s">
        <v>296</v>
      </c>
      <c r="B16" s="289"/>
      <c r="C16" s="289"/>
      <c r="D16" s="289"/>
      <c r="E16" s="289"/>
      <c r="F16" s="289"/>
      <c r="G16" s="289"/>
      <c r="H16" s="289"/>
      <c r="I16" s="44">
        <v>12</v>
      </c>
      <c r="J16" s="46"/>
      <c r="K16" s="46"/>
    </row>
    <row r="17" spans="1:11" ht="12.75">
      <c r="A17" s="288" t="s">
        <v>297</v>
      </c>
      <c r="B17" s="289"/>
      <c r="C17" s="289"/>
      <c r="D17" s="289"/>
      <c r="E17" s="289"/>
      <c r="F17" s="289"/>
      <c r="G17" s="289"/>
      <c r="H17" s="289"/>
      <c r="I17" s="44">
        <v>13</v>
      </c>
      <c r="J17" s="46"/>
      <c r="K17" s="46"/>
    </row>
    <row r="18" spans="1:11" ht="12.75">
      <c r="A18" s="288" t="s">
        <v>298</v>
      </c>
      <c r="B18" s="289"/>
      <c r="C18" s="289"/>
      <c r="D18" s="289"/>
      <c r="E18" s="289"/>
      <c r="F18" s="289"/>
      <c r="G18" s="289"/>
      <c r="H18" s="289"/>
      <c r="I18" s="44">
        <v>14</v>
      </c>
      <c r="J18" s="46"/>
      <c r="K18" s="46"/>
    </row>
    <row r="19" spans="1:11" ht="12.75">
      <c r="A19" s="288" t="s">
        <v>299</v>
      </c>
      <c r="B19" s="289"/>
      <c r="C19" s="289"/>
      <c r="D19" s="289"/>
      <c r="E19" s="289"/>
      <c r="F19" s="289"/>
      <c r="G19" s="289"/>
      <c r="H19" s="289"/>
      <c r="I19" s="44">
        <v>15</v>
      </c>
      <c r="J19" s="46"/>
      <c r="K19" s="46"/>
    </row>
    <row r="20" spans="1:11" ht="12.75">
      <c r="A20" s="288" t="s">
        <v>300</v>
      </c>
      <c r="B20" s="289"/>
      <c r="C20" s="289"/>
      <c r="D20" s="289"/>
      <c r="E20" s="289"/>
      <c r="F20" s="289"/>
      <c r="G20" s="289"/>
      <c r="H20" s="289"/>
      <c r="I20" s="44">
        <v>16</v>
      </c>
      <c r="J20" s="46"/>
      <c r="K20" s="46"/>
    </row>
    <row r="21" spans="1:11" ht="12.75">
      <c r="A21" s="290" t="s">
        <v>301</v>
      </c>
      <c r="B21" s="291"/>
      <c r="C21" s="291"/>
      <c r="D21" s="291"/>
      <c r="E21" s="291"/>
      <c r="F21" s="291"/>
      <c r="G21" s="291"/>
      <c r="H21" s="29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7">
        <v>18</v>
      </c>
      <c r="J23" s="7">
        <v>477053516</v>
      </c>
      <c r="K23" s="7">
        <v>500532300</v>
      </c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">
        <v>61935699</v>
      </c>
      <c r="K24" s="8">
        <v>60394923</v>
      </c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  <row r="26" spans="10:11" ht="12.75">
      <c r="J26" s="132"/>
      <c r="K26" s="127"/>
    </row>
    <row r="27" ht="12.75">
      <c r="J27" s="132"/>
    </row>
    <row r="28" ht="12.75">
      <c r="J28" s="127"/>
    </row>
    <row r="34" ht="12.75">
      <c r="J34" s="133"/>
    </row>
    <row r="35" ht="12.75">
      <c r="J35" s="132"/>
    </row>
    <row r="36" ht="12.75">
      <c r="J36" s="132"/>
    </row>
    <row r="37" ht="12.75">
      <c r="J37" s="134"/>
    </row>
    <row r="38" ht="12.75">
      <c r="J38" s="1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35:J36 J26:J27 J23:K24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12" sqref="D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1" t="s">
        <v>280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2" t="s">
        <v>316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VLATKAP</cp:lastModifiedBy>
  <cp:lastPrinted>2011-03-28T11:17:39Z</cp:lastPrinted>
  <dcterms:created xsi:type="dcterms:W3CDTF">2008-10-17T11:51:54Z</dcterms:created>
  <dcterms:modified xsi:type="dcterms:W3CDTF">2014-04-25T05:29:04Z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