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<sst xmlns="http://schemas.openxmlformats.org/spreadsheetml/2006/main" count="395" uniqueCount="344">
  <si>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</si>
  <si>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</si>
  <si>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</si>
  <si>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</si>
  <si>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</si>
  <si>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</si>
  <si>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</si>
  <si>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</si>
  <si>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</si>
  <si>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</si>
  <si>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</si>
  <si>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</si>
  <si>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</si>
  <si>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</si>
  <si>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</si>
  <si>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</si>
  <si>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</si>
  <si>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</si>
  <si>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</si>
  <si>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</si>
  <si>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</si>
  <si>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</si>
  <si>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</si>
  <si>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</si>
  <si>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</si>
  <si>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</si>
  <si>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</si>
  <si>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</si>
  <si>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</si>
  <si>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</si>
  <si>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</si>
  <si>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</si>
  <si>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</si>
  <si>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</si>
  <si>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</si>
  <si>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</si>
  <si>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</si>
  <si>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</si>
  <si>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</si>
  <si>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</si>
  <si>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</si>
  <si>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</si>
  <si>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</si>
  <si>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</si>
  <si>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</si>
  <si>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</si>
  <si>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</si>
  <si>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</si>
  <si>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</si>
  <si>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</si>
  <si>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</si>
  <si>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</si>
  <si>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</si>
  <si>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</si>
  <si>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</si>
  <si>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</si>
  <si>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</si>
  <si>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</si>
  <si>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</si>
  <si>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</si>
  <si>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</si>
  <si>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</si>
  <si>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</si>
  <si>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</si>
  <si>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</si>
  <si>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</si>
  <si>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</si>
  <si>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</si>
  <si>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</si>
  <si>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</si>
  <si>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</si>
  <si>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</si>
  <si>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</si>
  <si>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</si>
  <si>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</si>
  <si>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</si>
  <si>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</si>
  <si>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</si>
  <si>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</si>
  <si>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</si>
  <si>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</si>
  <si>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</si>
  <si>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</si>
  <si>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</si>
  <si>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</si>
  <si>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</si>
  <si>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</si>
  <si>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</si>
  <si>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</si>
  <si>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</si>
  <si>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</si>
  <si>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</si>
  <si>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</si>
  <si>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</si>
  <si>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</si>
  <si>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</si>
  <si>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</si>
  <si>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</si>
  <si>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</si>
  <si>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</si>
  <si>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</si>
  <si>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</si>
  <si>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</si>
  <si>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</si>
  <si>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</si>
  <si>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</si>
  <si>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</si>
  <si>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</si>
  <si>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</si>
  <si>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</si>
  <si>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</si>
  <si>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</si>
  <si>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</si>
  <si>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</si>
  <si>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</si>
  <si>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</si>
  <si>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</si>
  <si>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</si>
  <si>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</si>
  <si>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</si>
  <si>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</si>
  <si>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</si>
  <si>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</si>
  <si>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</si>
  <si>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</si>
  <si>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</si>
  <si>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</si>
  <si>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</si>
  <si>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</si>
  <si>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</si>
  <si>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</si>
  <si>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</si>
  <si>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</si>
  <si>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</si>
  <si>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</si>
  <si>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</si>
  <si>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</si>
  <si>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</si>
  <si>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</si>
  <si>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</si>
  <si>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</si>
  <si>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</si>
  <si>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</si>
  <si>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</si>
  <si>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</si>
  <si>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</si>
  <si>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</si>
  <si>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</si>
  <si>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</si>
  <si>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</si>
  <si>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</si>
  <si>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</si>
  <si>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</si>
  <si>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</si>
  <si>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</si>
  <si>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</si>
  <si>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</si>
  <si>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</si>
  <si>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</si>
  <si>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</si>
  <si>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</si>
  <si>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</si>
  <si>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</si>
  <si>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</si>
  <si>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</si>
  <si>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</si>
  <si>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</si>
  <si>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</si>
  <si>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</si>
  <si>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</si>
  <si>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</si>
  <si>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</si>
  <si>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</si>
  <si>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</si>
  <si>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</si>
  <si>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</si>
  <si>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</si>
  <si>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</si>
  <si>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</si>
  <si>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</si>
  <si>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</si>
  <si>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</si>
  <si>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</si>
  <si>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</si>
  <si>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</si>
  <si>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</si>
  <si>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</si>
  <si>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</si>
  <si>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</si>
  <si>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</si>
  <si>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</si>
  <si>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</si>
  <si>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</si>
  <si>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</si>
  <si>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</si>
  <si>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</si>
  <si>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</si>
  <si>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</si>
  <si>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</si>
  <si>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</si>
  <si>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</si>
  <si>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</si>
  <si>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</si>
  <si>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</si>
  <si>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</si>
  <si>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</si>
  <si>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</si>
  <si>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</si>
  <si>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</si>
  <si>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</si>
  <si>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</si>
  <si>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</si>
  <si>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</si>
  <si>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</si>
  <si>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</si>
  <si>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</si>
  <si>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</si>
  <si>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</si>
  <si>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</si>
  <si>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</si>
  <si>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</si>
  <si>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</si>
  <si>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</si>
  <si>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</si>
  <si>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</si>
  <si>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</si>
  <si>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</si>
  <si>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</si>
  <si>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</si>
  <si>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</si>
  <si>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</si>
  <si>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</si>
  <si>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</si>
  <si>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</si>
  <si>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</si>
  <si>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</si>
  <si>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</si>
  <si>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</si>
  <si>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</si>
  <si>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</si>
  <si>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</si>
  <si>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</si>
  <si>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</si>
  <si>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</si>
  <si>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</si>
  <si>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</si>
  <si>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</si>
  <si>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</si>
  <si>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</si>
  <si>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</si>
  <si>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</si>
  <si>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</si>
  <si>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</si>
  <si>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</si>
  <si>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</si>
  <si>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</si>
  <si>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</si>
  <si>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</si>
  <si>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</si>
  <si>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</si>
  <si>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</si>
  <si>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</si>
  <si>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</si>
  <si>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</si>
  <si>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</si>
  <si>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</si>
  <si>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</si>
  <si>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</si>
  <si>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</si>
  <si>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</si>
  <si>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</si>
  <si>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</si>
  <si>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</si>
  <si>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</si>
  <si>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</si>
  <si>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</si>
  <si>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</si>
  <si>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</si>
  <si>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</si>
  <si>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</si>
  <si>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</si>
  <si>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</si>
  <si>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</si>
  <si>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</si>
  <si>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</si>
  <si>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</si>
  <si>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</si>
  <si>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</si>
  <si>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</si>
  <si>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</si>
  <si>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</si>
  <si>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</si>
  <si>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</si>
  <si>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</si>
  <si>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</si>
  <si>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</si>
  <si>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</si>
  <si>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</si>
  <si>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</si>
  <si>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</si>
  <si>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</si>
  <si>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</si>
  <si>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</si>
  <si>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</si>
  <si>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</si>
  <si>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</si>
  <si>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</si>
  <si>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</si>
  <si>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</si>
  <si>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</si>
  <si>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</si>
  <si>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</si>
  <si>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</si>
  <si>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</si>
  <si>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</si>
  <si>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</si>
  <si>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</si>
  <si>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</si>
  <si>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</si>
  <si>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</si>
  <si>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</si>
  <si>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</si>
  <si>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</si>
  <si>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</si>
  <si>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</si>
  <si>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</si>
  <si>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</si>
  <si>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</si>
  <si>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</si>
  <si>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</si>
  <si>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</si>
  <si>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040 375 521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</si>
  <si>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</si>
  <si>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</si>
  <si>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</si>
  <si>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</si>
  <si>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1061</t>
  </si>
  <si>
    <t>mlinovi@čak-mlinovi.hr</t>
  </si>
  <si>
    <t>ne</t>
  </si>
  <si>
    <t>stanje na dan 31.03.2013.</t>
  </si>
  <si>
    <t>u razdoblju 01.01.2013. do 31.03.2013.</t>
  </si>
  <si>
    <t>Košir Marina</t>
  </si>
  <si>
    <t>040 375 522</t>
  </si>
  <si>
    <t>marina.kosir@cak-mlinovi.hr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</si>
</sst>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56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3" fontId="39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29" xfId="53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Obično 2" xfId="54"/>
    <cellStyle name="Obič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Stil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&#269;ak-mlinovi.hr" TargetMode="External" /><Relationship Id="rId2" Type="http://schemas.openxmlformats.org/officeDocument/2006/relationships/hyperlink" Target="mailto:marina.kosir@cak-mlinovi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2">
      <selection activeCell="L55" sqref="L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8" t="s">
        <v>248</v>
      </c>
      <c r="B1" s="139"/>
      <c r="C1" s="13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2" t="s">
        <v>249</v>
      </c>
      <c r="B2" s="193"/>
      <c r="C2" s="193"/>
      <c r="D2" s="194"/>
      <c r="E2" s="119">
        <v>41275</v>
      </c>
      <c r="F2" s="12"/>
      <c r="G2" s="13" t="s">
        <v>250</v>
      </c>
      <c r="H2" s="119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5" t="s">
        <v>317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49" t="s">
        <v>323</v>
      </c>
      <c r="D6" s="15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8" t="s">
        <v>252</v>
      </c>
      <c r="B8" s="199"/>
      <c r="C8" s="149" t="s">
        <v>324</v>
      </c>
      <c r="D8" s="15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1" t="s">
        <v>253</v>
      </c>
      <c r="B10" s="190"/>
      <c r="C10" s="149" t="s">
        <v>325</v>
      </c>
      <c r="D10" s="150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43" t="s">
        <v>326</v>
      </c>
      <c r="D12" s="185"/>
      <c r="E12" s="185"/>
      <c r="F12" s="185"/>
      <c r="G12" s="185"/>
      <c r="H12" s="185"/>
      <c r="I12" s="16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86">
        <v>40000</v>
      </c>
      <c r="D14" s="187"/>
      <c r="E14" s="16"/>
      <c r="F14" s="143" t="s">
        <v>327</v>
      </c>
      <c r="G14" s="188"/>
      <c r="H14" s="188"/>
      <c r="I14" s="18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84" t="s">
        <v>337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80" t="s">
        <v>329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0">
        <v>60</v>
      </c>
      <c r="D22" s="143" t="s">
        <v>327</v>
      </c>
      <c r="E22" s="168"/>
      <c r="F22" s="169"/>
      <c r="G22" s="158"/>
      <c r="H22" s="18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0">
        <v>20</v>
      </c>
      <c r="D24" s="143" t="s">
        <v>330</v>
      </c>
      <c r="E24" s="168"/>
      <c r="F24" s="168"/>
      <c r="G24" s="169"/>
      <c r="H24" s="51" t="s">
        <v>261</v>
      </c>
      <c r="I24" s="130">
        <v>217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6"/>
      <c r="J25" s="10"/>
      <c r="K25" s="10"/>
      <c r="L25" s="10"/>
    </row>
    <row r="26" spans="1:12" ht="12.75">
      <c r="A26" s="158" t="s">
        <v>262</v>
      </c>
      <c r="B26" s="159"/>
      <c r="C26" s="121" t="s">
        <v>338</v>
      </c>
      <c r="D26" s="25"/>
      <c r="E26" s="33"/>
      <c r="F26" s="24"/>
      <c r="G26" s="179" t="s">
        <v>263</v>
      </c>
      <c r="H26" s="159"/>
      <c r="I26" s="122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2" t="s">
        <v>264</v>
      </c>
      <c r="B28" s="173"/>
      <c r="C28" s="174"/>
      <c r="D28" s="174"/>
      <c r="E28" s="175" t="s">
        <v>265</v>
      </c>
      <c r="F28" s="176"/>
      <c r="G28" s="176"/>
      <c r="H28" s="177" t="s">
        <v>266</v>
      </c>
      <c r="I28" s="178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3"/>
      <c r="B30" s="144"/>
      <c r="C30" s="144"/>
      <c r="D30" s="145"/>
      <c r="E30" s="143"/>
      <c r="F30" s="144"/>
      <c r="G30" s="145"/>
      <c r="H30" s="149"/>
      <c r="I30" s="150"/>
      <c r="J30" s="10"/>
      <c r="K30" s="10"/>
      <c r="L30" s="10"/>
    </row>
    <row r="31" spans="1:12" ht="12.75">
      <c r="A31" s="94"/>
      <c r="B31" s="22"/>
      <c r="C31" s="21"/>
      <c r="D31" s="170"/>
      <c r="E31" s="170"/>
      <c r="F31" s="170"/>
      <c r="G31" s="171"/>
      <c r="H31" s="16"/>
      <c r="I31" s="100"/>
      <c r="J31" s="10"/>
      <c r="K31" s="10"/>
      <c r="L31" s="10"/>
    </row>
    <row r="32" spans="1:12" ht="12.75">
      <c r="A32" s="143"/>
      <c r="B32" s="168"/>
      <c r="C32" s="168"/>
      <c r="D32" s="169"/>
      <c r="E32" s="143"/>
      <c r="F32" s="144"/>
      <c r="G32" s="145"/>
      <c r="H32" s="149"/>
      <c r="I32" s="15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3"/>
      <c r="B34" s="168"/>
      <c r="C34" s="168"/>
      <c r="D34" s="169"/>
      <c r="E34" s="143"/>
      <c r="F34" s="168"/>
      <c r="G34" s="169"/>
      <c r="H34" s="149"/>
      <c r="I34" s="15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3"/>
      <c r="B36" s="168"/>
      <c r="C36" s="168"/>
      <c r="D36" s="169"/>
      <c r="E36" s="143"/>
      <c r="F36" s="168"/>
      <c r="G36" s="169"/>
      <c r="H36" s="149"/>
      <c r="I36" s="150"/>
      <c r="J36" s="10"/>
      <c r="K36" s="10"/>
      <c r="L36" s="10"/>
    </row>
    <row r="37" spans="1:12" ht="12.75">
      <c r="A37" s="102"/>
      <c r="B37" s="30"/>
      <c r="C37" s="165"/>
      <c r="D37" s="166"/>
      <c r="E37" s="16"/>
      <c r="F37" s="165"/>
      <c r="G37" s="166"/>
      <c r="H37" s="16"/>
      <c r="I37" s="95"/>
      <c r="J37" s="10"/>
      <c r="K37" s="10"/>
      <c r="L37" s="10"/>
    </row>
    <row r="38" spans="1:12" ht="12.75">
      <c r="A38" s="143"/>
      <c r="B38" s="168"/>
      <c r="C38" s="168"/>
      <c r="D38" s="169"/>
      <c r="E38" s="143"/>
      <c r="F38" s="168"/>
      <c r="G38" s="169"/>
      <c r="H38" s="149"/>
      <c r="I38" s="15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3"/>
      <c r="B40" s="168"/>
      <c r="C40" s="168"/>
      <c r="D40" s="169"/>
      <c r="E40" s="143"/>
      <c r="F40" s="168"/>
      <c r="G40" s="169"/>
      <c r="H40" s="149"/>
      <c r="I40" s="15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1" t="s">
        <v>267</v>
      </c>
      <c r="B44" s="142"/>
      <c r="C44" s="149"/>
      <c r="D44" s="150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5"/>
      <c r="D45" s="166"/>
      <c r="E45" s="16"/>
      <c r="F45" s="165"/>
      <c r="G45" s="167"/>
      <c r="H45" s="35"/>
      <c r="I45" s="106"/>
      <c r="J45" s="10"/>
      <c r="K45" s="10"/>
      <c r="L45" s="10"/>
    </row>
    <row r="46" spans="1:12" ht="12.75">
      <c r="A46" s="141" t="s">
        <v>268</v>
      </c>
      <c r="B46" s="142"/>
      <c r="C46" s="143" t="s">
        <v>341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1" t="s">
        <v>270</v>
      </c>
      <c r="B48" s="142"/>
      <c r="C48" s="146" t="s">
        <v>342</v>
      </c>
      <c r="D48" s="147"/>
      <c r="E48" s="148"/>
      <c r="F48" s="16"/>
      <c r="G48" s="51" t="s">
        <v>271</v>
      </c>
      <c r="H48" s="146" t="s">
        <v>331</v>
      </c>
      <c r="I48" s="14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1" t="s">
        <v>257</v>
      </c>
      <c r="B50" s="142"/>
      <c r="C50" s="302" t="s">
        <v>343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46" t="s">
        <v>332</v>
      </c>
      <c r="D52" s="147"/>
      <c r="E52" s="147"/>
      <c r="F52" s="147"/>
      <c r="G52" s="147"/>
      <c r="H52" s="147"/>
      <c r="I52" s="160"/>
      <c r="J52" s="10"/>
      <c r="K52" s="10"/>
      <c r="L52" s="10"/>
    </row>
    <row r="53" spans="1:12" ht="12.75">
      <c r="A53" s="107"/>
      <c r="B53" s="20"/>
      <c r="C53" s="140" t="s">
        <v>273</v>
      </c>
      <c r="D53" s="140"/>
      <c r="E53" s="140"/>
      <c r="F53" s="140"/>
      <c r="G53" s="140"/>
      <c r="H53" s="140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61" t="s">
        <v>274</v>
      </c>
      <c r="C55" s="162"/>
      <c r="D55" s="162"/>
      <c r="E55" s="162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35" t="s">
        <v>306</v>
      </c>
      <c r="C56" s="136"/>
      <c r="D56" s="136"/>
      <c r="E56" s="136"/>
      <c r="F56" s="136"/>
      <c r="G56" s="136"/>
      <c r="H56" s="136"/>
      <c r="I56" s="137"/>
      <c r="J56" s="10"/>
      <c r="K56" s="10"/>
      <c r="L56" s="10"/>
    </row>
    <row r="57" spans="1:12" ht="12.75">
      <c r="A57" s="107"/>
      <c r="B57" s="135" t="s">
        <v>307</v>
      </c>
      <c r="C57" s="136"/>
      <c r="D57" s="136"/>
      <c r="E57" s="136"/>
      <c r="F57" s="136"/>
      <c r="G57" s="136"/>
      <c r="H57" s="136"/>
      <c r="I57" s="109"/>
      <c r="J57" s="10"/>
      <c r="K57" s="10"/>
      <c r="L57" s="10"/>
    </row>
    <row r="58" spans="1:12" ht="12.75">
      <c r="A58" s="107"/>
      <c r="B58" s="135" t="s">
        <v>308</v>
      </c>
      <c r="C58" s="136"/>
      <c r="D58" s="136"/>
      <c r="E58" s="136"/>
      <c r="F58" s="136"/>
      <c r="G58" s="136"/>
      <c r="H58" s="136"/>
      <c r="I58" s="137"/>
      <c r="J58" s="10"/>
      <c r="K58" s="10"/>
      <c r="L58" s="10"/>
    </row>
    <row r="59" spans="1:12" ht="12.75">
      <c r="A59" s="107"/>
      <c r="B59" s="135" t="s">
        <v>309</v>
      </c>
      <c r="C59" s="136"/>
      <c r="D59" s="136"/>
      <c r="E59" s="136"/>
      <c r="F59" s="136"/>
      <c r="G59" s="136"/>
      <c r="H59" s="136"/>
      <c r="I59" s="137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1" t="s">
        <v>277</v>
      </c>
      <c r="H62" s="152"/>
      <c r="I62" s="153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4"/>
      <c r="H63" s="15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čak-mlinovi.hr"/>
    <hyperlink ref="C50" r:id="rId2" display="marina.kosir@cak-mlinovi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80" sqref="K80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7">
        <v>2</v>
      </c>
      <c r="J5" s="56">
        <v>3</v>
      </c>
      <c r="K5" s="56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53">
        <f>J9+J16+J26+J35+J39</f>
        <v>190922776</v>
      </c>
      <c r="K8" s="53">
        <f>K9+K16+K26+K35+K39</f>
        <v>188709040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130046326</v>
      </c>
      <c r="K16" s="53">
        <f>SUM(K17:K25)</f>
        <v>127838641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27363267</v>
      </c>
      <c r="K17" s="7">
        <v>27363267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50384793</v>
      </c>
      <c r="K18" s="7">
        <v>50338240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546211</v>
      </c>
      <c r="K19" s="7">
        <v>540083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1035063</v>
      </c>
      <c r="K20" s="7">
        <v>798267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139856</v>
      </c>
      <c r="K23" s="7">
        <v>311085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/>
      <c r="K24" s="7"/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50577136</v>
      </c>
      <c r="K25" s="7">
        <v>48487699</v>
      </c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60476363</v>
      </c>
      <c r="K26" s="53">
        <f>SUM(K27:K34)</f>
        <v>60470312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58185591</v>
      </c>
      <c r="K27" s="7">
        <v>58185591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120726</v>
      </c>
      <c r="K28" s="7">
        <v>114675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1588879</v>
      </c>
      <c r="K29" s="7">
        <v>1588879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542332</v>
      </c>
      <c r="K31" s="7">
        <v>542332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38835</v>
      </c>
      <c r="K32" s="7">
        <v>38835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400087</v>
      </c>
      <c r="K39" s="7">
        <v>400087</v>
      </c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53">
        <f>J41+J49+J56+J64</f>
        <v>162862185</v>
      </c>
      <c r="K40" s="53">
        <f>K41+K49+K56+K64</f>
        <v>164510928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62150165</v>
      </c>
      <c r="K41" s="53">
        <f>SUM(K42:K48)</f>
        <v>44213934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57821389</v>
      </c>
      <c r="K42" s="7">
        <v>39235259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4135184</v>
      </c>
      <c r="K44" s="7">
        <v>4911668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193592</v>
      </c>
      <c r="K45" s="7">
        <v>67007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45548427</v>
      </c>
      <c r="K49" s="53">
        <f>SUM(K50:K55)</f>
        <v>50567898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11202848</v>
      </c>
      <c r="K50" s="7">
        <v>13239297</v>
      </c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28712041</v>
      </c>
      <c r="K51" s="7">
        <v>31739412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370761</v>
      </c>
      <c r="K52" s="7">
        <v>332947</v>
      </c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10917</v>
      </c>
      <c r="K53" s="7">
        <v>4063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4156665</v>
      </c>
      <c r="K54" s="7">
        <v>4130416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1095195</v>
      </c>
      <c r="K55" s="7">
        <v>1121763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54571980</v>
      </c>
      <c r="K56" s="53">
        <f>SUM(K57:K63)</f>
        <v>69438185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750000</v>
      </c>
      <c r="K58" s="7">
        <v>750000</v>
      </c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1508250</v>
      </c>
      <c r="K61" s="7">
        <v>1508250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52260244</v>
      </c>
      <c r="K62" s="7">
        <v>67126449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53486</v>
      </c>
      <c r="K63" s="7">
        <v>53486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591613</v>
      </c>
      <c r="K64" s="7">
        <v>290911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27352</v>
      </c>
      <c r="K65" s="7">
        <v>243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53">
        <f>J7+J8+J40+J65</f>
        <v>353812313</v>
      </c>
      <c r="K66" s="53">
        <f>K7+K8+K40+K65</f>
        <v>353220211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14"/>
      <c r="I69" s="3">
        <v>62</v>
      </c>
      <c r="J69" s="54">
        <f>J70+J71+J72+J78+J79+J82+J85</f>
        <v>334467611</v>
      </c>
      <c r="K69" s="54">
        <f>K70+K71+K72+K78+K79+K82+K85</f>
        <v>339768138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42000000</v>
      </c>
      <c r="K70" s="7">
        <v>42000000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/>
      <c r="K71" s="7"/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3636985</v>
      </c>
      <c r="K73" s="7">
        <v>3636985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/>
      <c r="K74" s="7"/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/>
      <c r="K75" s="7"/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18449373</v>
      </c>
      <c r="K77" s="7">
        <v>18449373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72058294</v>
      </c>
      <c r="K78" s="7">
        <v>72058294</v>
      </c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175906753</v>
      </c>
      <c r="K79" s="53">
        <f>K80-K81</f>
        <v>198322959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175906753</v>
      </c>
      <c r="K80" s="7">
        <v>198322959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/>
      <c r="K81" s="7"/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22416206</v>
      </c>
      <c r="K82" s="53">
        <f>K83-K84</f>
        <v>5300527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22416206</v>
      </c>
      <c r="K83" s="7">
        <v>5300527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/>
      <c r="K84" s="7"/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53">
        <f>SUM(J87:J89)</f>
        <v>994031</v>
      </c>
      <c r="K86" s="53">
        <f>SUM(K87:K89)</f>
        <v>994031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994031</v>
      </c>
      <c r="K89" s="7">
        <v>994031</v>
      </c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/>
      <c r="K93" s="7"/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/>
      <c r="K98" s="7"/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53">
        <f>SUM(J101:J112)</f>
        <v>17878349</v>
      </c>
      <c r="K100" s="53">
        <f>SUM(K101:K112)</f>
        <v>12096379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1751022</v>
      </c>
      <c r="K101" s="7">
        <v>1335751</v>
      </c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/>
      <c r="K103" s="7"/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524027</v>
      </c>
      <c r="K104" s="7">
        <v>543631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10268114</v>
      </c>
      <c r="K105" s="7">
        <v>4748694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3393536</v>
      </c>
      <c r="K108" s="7">
        <v>1571464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1793177</v>
      </c>
      <c r="K109" s="7">
        <v>3751884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19251</v>
      </c>
      <c r="K110" s="7">
        <v>19251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129222</v>
      </c>
      <c r="K112" s="7">
        <v>125704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472322</v>
      </c>
      <c r="K113" s="7">
        <v>361663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3">
        <f>J69+J86+J90+J100+J113</f>
        <v>353812313</v>
      </c>
      <c r="K114" s="53">
        <f>K69+K86+K90+K100+K113</f>
        <v>353220211</v>
      </c>
    </row>
    <row r="115" spans="1:11" ht="12.75">
      <c r="A115" s="237" t="s">
        <v>57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/>
    </row>
    <row r="116" spans="1:11" ht="12.75">
      <c r="A116" s="224" t="s">
        <v>310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43"/>
      <c r="J117" s="243"/>
      <c r="K117" s="244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49" sqref="K49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54" t="s">
        <v>340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7" t="s">
        <v>334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8" t="s">
        <v>279</v>
      </c>
      <c r="J4" s="245" t="s">
        <v>319</v>
      </c>
      <c r="K4" s="245"/>
      <c r="L4" s="245" t="s">
        <v>320</v>
      </c>
      <c r="M4" s="245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54">
        <f>SUM(J8:J9)</f>
        <v>40028504</v>
      </c>
      <c r="K7" s="54">
        <f>SUM(K8:K9)</f>
        <v>40028504</v>
      </c>
      <c r="L7" s="54">
        <f>SUM(L8:L9)</f>
        <v>41340274</v>
      </c>
      <c r="M7" s="54">
        <f>SUM(M8:M9)</f>
        <v>41340274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39623327</v>
      </c>
      <c r="K8" s="7">
        <v>39623327</v>
      </c>
      <c r="L8" s="7">
        <v>41104953</v>
      </c>
      <c r="M8" s="7">
        <v>41104953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405177</v>
      </c>
      <c r="K9" s="7">
        <v>405177</v>
      </c>
      <c r="L9" s="7">
        <v>235321</v>
      </c>
      <c r="M9" s="7">
        <v>235321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3">
        <f>J11+J12+J16+J20+J21+J22+J25+J26</f>
        <v>34976378</v>
      </c>
      <c r="K10" s="53">
        <f>K11+K12+K16+K20+K21+K22+K25+K26</f>
        <v>34976378</v>
      </c>
      <c r="L10" s="53">
        <f>L11+L12+L16+L20+L21+L22+L25+L26</f>
        <v>36330571</v>
      </c>
      <c r="M10" s="53">
        <f>M11+M12+M16+M20+M21+M22+M25+M26</f>
        <v>36330571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-1669745</v>
      </c>
      <c r="K11" s="7">
        <v>-1669745</v>
      </c>
      <c r="L11" s="7">
        <v>-796098</v>
      </c>
      <c r="M11" s="7">
        <v>-796098</v>
      </c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3">
        <f>SUM(J13:J15)</f>
        <v>26857901</v>
      </c>
      <c r="K12" s="53">
        <f>SUM(K13:K15)</f>
        <v>26857901</v>
      </c>
      <c r="L12" s="53">
        <f>SUM(L13:L15)</f>
        <v>27810506</v>
      </c>
      <c r="M12" s="53">
        <f>SUM(M13:M15)</f>
        <v>27810506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24504020</v>
      </c>
      <c r="K13" s="7">
        <v>24504020</v>
      </c>
      <c r="L13" s="128">
        <v>24532092</v>
      </c>
      <c r="M13" s="128">
        <v>24532092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712069</v>
      </c>
      <c r="K14" s="7">
        <v>712069</v>
      </c>
      <c r="L14" s="128">
        <v>1518087</v>
      </c>
      <c r="M14" s="128">
        <v>1518087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1641812</v>
      </c>
      <c r="K15" s="7">
        <v>1641812</v>
      </c>
      <c r="L15" s="128">
        <v>1760327</v>
      </c>
      <c r="M15" s="128">
        <v>1760327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3">
        <f>SUM(J17:J19)</f>
        <v>5591514</v>
      </c>
      <c r="K16" s="53">
        <f>SUM(K17:K19)</f>
        <v>5591514</v>
      </c>
      <c r="L16" s="53">
        <f>SUM(L17:L19)</f>
        <v>5191606</v>
      </c>
      <c r="M16" s="53">
        <f>SUM(M17:M19)</f>
        <v>5191606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3207296</v>
      </c>
      <c r="K17" s="7">
        <v>3207296</v>
      </c>
      <c r="L17" s="7">
        <v>3048751</v>
      </c>
      <c r="M17" s="7">
        <v>3048751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1567742</v>
      </c>
      <c r="K18" s="7">
        <v>1567742</v>
      </c>
      <c r="L18" s="7">
        <v>1486275</v>
      </c>
      <c r="M18" s="7">
        <v>1486275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816476</v>
      </c>
      <c r="K19" s="7">
        <v>816476</v>
      </c>
      <c r="L19" s="7">
        <v>656580</v>
      </c>
      <c r="M19" s="7">
        <v>656580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2640826</v>
      </c>
      <c r="K20" s="7">
        <v>2640826</v>
      </c>
      <c r="L20" s="7">
        <v>2476851</v>
      </c>
      <c r="M20" s="7">
        <v>2476851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1129035</v>
      </c>
      <c r="K21" s="7">
        <v>1129035</v>
      </c>
      <c r="L21" s="7">
        <v>1358833</v>
      </c>
      <c r="M21" s="7">
        <v>1358833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3">
        <f>SUM(J23:J24)</f>
        <v>34863</v>
      </c>
      <c r="K22" s="53">
        <f>SUM(K23:K24)</f>
        <v>34863</v>
      </c>
      <c r="L22" s="53">
        <f>SUM(L23:L24)</f>
        <v>0</v>
      </c>
      <c r="M22" s="53">
        <f>SUM(M23:M24)</f>
        <v>0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34863</v>
      </c>
      <c r="K24" s="7">
        <v>34863</v>
      </c>
      <c r="L24" s="7">
        <v>0</v>
      </c>
      <c r="M24" s="7">
        <v>0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391984</v>
      </c>
      <c r="K26" s="7">
        <v>391984</v>
      </c>
      <c r="L26" s="7">
        <v>288873</v>
      </c>
      <c r="M26" s="7">
        <v>288873</v>
      </c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3">
        <f>SUM(J28:J32)</f>
        <v>930625</v>
      </c>
      <c r="K27" s="53">
        <f>SUM(K28:K32)</f>
        <v>930625</v>
      </c>
      <c r="L27" s="53">
        <f>SUM(L28:L32)</f>
        <v>751087</v>
      </c>
      <c r="M27" s="53">
        <f>SUM(M28:M32)</f>
        <v>751087</v>
      </c>
    </row>
    <row r="28" spans="1:13" ht="12.75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>
        <v>39432</v>
      </c>
      <c r="K28" s="7">
        <v>39432</v>
      </c>
      <c r="L28" s="7">
        <v>13353</v>
      </c>
      <c r="M28" s="7">
        <v>13353</v>
      </c>
    </row>
    <row r="29" spans="1:13" ht="12.75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891193</v>
      </c>
      <c r="K29" s="7">
        <v>891193</v>
      </c>
      <c r="L29" s="7">
        <v>737734</v>
      </c>
      <c r="M29" s="7">
        <v>737734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/>
      <c r="M32" s="7"/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3">
        <f>SUM(J34:J37)</f>
        <v>60613</v>
      </c>
      <c r="K33" s="53">
        <f>SUM(K34:K37)</f>
        <v>60613</v>
      </c>
      <c r="L33" s="53">
        <f>SUM(L34:L37)</f>
        <v>65594</v>
      </c>
      <c r="M33" s="53">
        <f>SUM(M34:M37)</f>
        <v>65594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7"/>
      <c r="M34" s="7"/>
    </row>
    <row r="35" spans="1:13" ht="12.75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60613</v>
      </c>
      <c r="K35" s="7">
        <v>60613</v>
      </c>
      <c r="L35" s="7">
        <v>65594</v>
      </c>
      <c r="M35" s="7">
        <v>65594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/>
      <c r="K37" s="7"/>
      <c r="L37" s="7"/>
      <c r="M37" s="7"/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3">
        <f>J7+J27+J38+J40</f>
        <v>40959129</v>
      </c>
      <c r="K42" s="53">
        <f>K7+K27+K38+K40</f>
        <v>40959129</v>
      </c>
      <c r="L42" s="53">
        <f>L7+L27+L38+L40</f>
        <v>42091361</v>
      </c>
      <c r="M42" s="53">
        <f>M7+M27+M38+M40</f>
        <v>42091361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3">
        <f>J10+J33+J39+J41</f>
        <v>35036991</v>
      </c>
      <c r="K43" s="53">
        <f>K10+K33+K39+K41</f>
        <v>35036991</v>
      </c>
      <c r="L43" s="53">
        <f>L10+L33+L39+L41</f>
        <v>36396165</v>
      </c>
      <c r="M43" s="53">
        <f>M10+M33+M39+M41</f>
        <v>36396165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3">
        <f>J42-J43</f>
        <v>5922138</v>
      </c>
      <c r="K44" s="53">
        <f>K42-K43</f>
        <v>5922138</v>
      </c>
      <c r="L44" s="53">
        <f>L42-L43</f>
        <v>5695196</v>
      </c>
      <c r="M44" s="53">
        <f>M42-M43</f>
        <v>5695196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3">
        <f>IF(J42&gt;J43,J42-J43,0)</f>
        <v>5922138</v>
      </c>
      <c r="K45" s="53">
        <f>IF(K42&gt;K43,K42-K43,0)</f>
        <v>5922138</v>
      </c>
      <c r="L45" s="53">
        <f>IF(L42&gt;L43,L42-L43,0)</f>
        <v>5695196</v>
      </c>
      <c r="M45" s="53">
        <f>IF(M42&gt;M43,M42-M43,0)</f>
        <v>5695196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432669</v>
      </c>
      <c r="K47" s="7">
        <v>432669</v>
      </c>
      <c r="L47" s="7">
        <v>394669</v>
      </c>
      <c r="M47" s="7">
        <v>394669</v>
      </c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3">
        <f>J44-J47</f>
        <v>5489469</v>
      </c>
      <c r="K48" s="53">
        <f>K44-K47</f>
        <v>5489469</v>
      </c>
      <c r="L48" s="53">
        <f>L44-L47</f>
        <v>5300527</v>
      </c>
      <c r="M48" s="53">
        <f>M44-M47</f>
        <v>5300527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3">
        <f>IF(J48&gt;0,J48,0)</f>
        <v>5489469</v>
      </c>
      <c r="K49" s="53">
        <f>IF(K48&gt;0,K48,0)</f>
        <v>5489469</v>
      </c>
      <c r="L49" s="53">
        <f>IF(L48&gt;0,L48,0)</f>
        <v>5300527</v>
      </c>
      <c r="M49" s="53">
        <f>IF(M48&gt;0,M48,0)</f>
        <v>5300527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4" t="s">
        <v>312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5"/>
      <c r="J52" s="55"/>
      <c r="K52" s="55"/>
      <c r="L52" s="55"/>
      <c r="M52" s="62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24" t="s">
        <v>189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f>SUM(J48)</f>
        <v>5489469</v>
      </c>
      <c r="K56" s="6">
        <f>SUM(K48)</f>
        <v>5489469</v>
      </c>
      <c r="L56" s="6">
        <f>SUM(L48)</f>
        <v>5300527</v>
      </c>
      <c r="M56" s="6">
        <f>SUM(M48)</f>
        <v>5300527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53"/>
      <c r="M58" s="53"/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53"/>
      <c r="M59" s="53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3">
        <f>SUM(J57-J65)</f>
        <v>0</v>
      </c>
      <c r="K66" s="53">
        <f>SUM(K57-K65)</f>
        <v>0</v>
      </c>
      <c r="L66" s="53">
        <f>SUM(L57-L65)</f>
        <v>0</v>
      </c>
      <c r="M66" s="53">
        <f>SUM(M57-M65)</f>
        <v>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1">
        <f>J56+J66</f>
        <v>5489469</v>
      </c>
      <c r="K67" s="61">
        <f>K56+K66</f>
        <v>5489469</v>
      </c>
      <c r="L67" s="61">
        <f>L56+L66</f>
        <v>5300527</v>
      </c>
      <c r="M67" s="61">
        <f>M56+M66</f>
        <v>5300527</v>
      </c>
    </row>
    <row r="68" spans="1:13" ht="12.75" customHeight="1">
      <c r="A68" s="258" t="s">
        <v>313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57:M57 L53:M54 K56:L56 K58:L65 K66:M67 J70:M71 J56:J67 J53:J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2:M12 K10 M28:M29 J48:M50 K27:M27 K33:M33 K26 K13:K22 K28:K29 K34:L41 M38:M39 J7:J10 J12:J46 K7 M24:M26 L7:M10 L28:L32 L23:L26 L16:M22 K24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3" sqref="J43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335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283</v>
      </c>
      <c r="K5" s="69" t="s">
        <v>284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69"/>
      <c r="J6" s="269"/>
      <c r="K6" s="270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5922138</v>
      </c>
      <c r="K7" s="7">
        <v>5695196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2640826</v>
      </c>
      <c r="K8" s="7">
        <v>2476851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17145762</v>
      </c>
      <c r="K11" s="7">
        <v>17936231</v>
      </c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25093</v>
      </c>
      <c r="K12" s="7">
        <v>27109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64">
        <f>SUM(J7:J12)</f>
        <v>25733819</v>
      </c>
      <c r="K13" s="53">
        <f>SUM(K7:K12)</f>
        <v>26135387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962148</v>
      </c>
      <c r="K14" s="7">
        <v>5781970</v>
      </c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1501021</v>
      </c>
      <c r="K15" s="7">
        <v>5019471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1849797</v>
      </c>
      <c r="K17" s="7">
        <v>1549133</v>
      </c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4">
        <f>SUM(J14:J17)</f>
        <v>4312966</v>
      </c>
      <c r="K18" s="53">
        <f>SUM(K14:K17)</f>
        <v>12350574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IF(J13&gt;J18,J13-J18,0)</f>
        <v>21420853</v>
      </c>
      <c r="K19" s="53">
        <f>IF(K13&gt;K18,K13-K18,0)</f>
        <v>13784813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4" t="s">
        <v>159</v>
      </c>
      <c r="B21" s="240"/>
      <c r="C21" s="240"/>
      <c r="D21" s="240"/>
      <c r="E21" s="240"/>
      <c r="F21" s="240"/>
      <c r="G21" s="240"/>
      <c r="H21" s="240"/>
      <c r="I21" s="269"/>
      <c r="J21" s="269"/>
      <c r="K21" s="270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/>
      <c r="K22" s="7"/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1121890</v>
      </c>
      <c r="K24" s="7">
        <v>1043805</v>
      </c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64">
        <f>SUM(J22:J26)</f>
        <v>1121890</v>
      </c>
      <c r="K27" s="53">
        <f>SUM(K22:K26)</f>
        <v>1043805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940756</v>
      </c>
      <c r="K28" s="131">
        <v>269166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4">
        <f>SUM(J28:J30)</f>
        <v>940756</v>
      </c>
      <c r="K31" s="64">
        <f>SUM(K28:K30)</f>
        <v>269166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IF(J27&gt;J31,J27-J31,0)</f>
        <v>181134</v>
      </c>
      <c r="K32" s="53">
        <f>IF(K27&gt;K31,K27-K31,0)</f>
        <v>774639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24" t="s">
        <v>160</v>
      </c>
      <c r="B34" s="240"/>
      <c r="C34" s="240"/>
      <c r="D34" s="240"/>
      <c r="E34" s="240"/>
      <c r="F34" s="240"/>
      <c r="G34" s="240"/>
      <c r="H34" s="240"/>
      <c r="I34" s="269"/>
      <c r="J34" s="269"/>
      <c r="K34" s="270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/>
      <c r="K39" s="129"/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7770000</v>
      </c>
      <c r="K40" s="129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13882112</v>
      </c>
      <c r="K43" s="7">
        <v>14860154</v>
      </c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4">
        <f>SUM(J39:J43)</f>
        <v>21652112</v>
      </c>
      <c r="K44" s="53">
        <f>SUM(K39:K43)</f>
        <v>14860154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IF(J44&gt;J38,J44-J38,0)</f>
        <v>21652112</v>
      </c>
      <c r="K46" s="53">
        <f>IF(K44&gt;K38,K44-K38,0)</f>
        <v>14860154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50125</v>
      </c>
      <c r="K48" s="64">
        <f>IF(K20-K19+K33-K32+K46-K45&gt;0,K20-K19+K33-K32+K46-K45,0)</f>
        <v>300702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110562</v>
      </c>
      <c r="K49" s="5">
        <v>591613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f>IF(J47&gt;0,J47,0)</f>
        <v>0</v>
      </c>
      <c r="K50" s="7">
        <f>IF(K47&gt;0,K47,0)</f>
        <v>0</v>
      </c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f>IF(J48&gt;0,J48,0)</f>
        <v>50125</v>
      </c>
      <c r="K51" s="7">
        <f>IF(K48&gt;0,K48,0)</f>
        <v>300702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SUM(J49+J50-J51)</f>
        <v>60437</v>
      </c>
      <c r="K52" s="61">
        <f>SUM(K49+K50-K51)</f>
        <v>290911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28:K30 J7:K12 J35:K37 J39:K43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2">
        <v>2</v>
      </c>
      <c r="J5" s="73" t="s">
        <v>283</v>
      </c>
      <c r="K5" s="73" t="s">
        <v>284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69"/>
      <c r="J6" s="269"/>
      <c r="K6" s="270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5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4" t="s">
        <v>159</v>
      </c>
      <c r="B22" s="240"/>
      <c r="C22" s="240"/>
      <c r="D22" s="240"/>
      <c r="E22" s="240"/>
      <c r="F22" s="240"/>
      <c r="G22" s="240"/>
      <c r="H22" s="240"/>
      <c r="I22" s="269"/>
      <c r="J22" s="269"/>
      <c r="K22" s="270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4" t="s">
        <v>160</v>
      </c>
      <c r="B35" s="240"/>
      <c r="C35" s="240"/>
      <c r="D35" s="240"/>
      <c r="E35" s="240"/>
      <c r="F35" s="240"/>
      <c r="G35" s="240"/>
      <c r="H35" s="240"/>
      <c r="I35" s="269">
        <v>0</v>
      </c>
      <c r="J35" s="269"/>
      <c r="K35" s="270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94" t="s">
        <v>282</v>
      </c>
      <c r="D2" s="294"/>
      <c r="E2" s="77">
        <v>41275</v>
      </c>
      <c r="F2" s="43" t="s">
        <v>250</v>
      </c>
      <c r="G2" s="295">
        <v>41364</v>
      </c>
      <c r="H2" s="296"/>
      <c r="I2" s="74"/>
      <c r="J2" s="74"/>
      <c r="K2" s="74"/>
      <c r="L2" s="78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81" t="s">
        <v>305</v>
      </c>
      <c r="J3" s="82" t="s">
        <v>150</v>
      </c>
      <c r="K3" s="82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4">
        <v>2</v>
      </c>
      <c r="J4" s="83" t="s">
        <v>283</v>
      </c>
      <c r="K4" s="83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4">
        <v>1</v>
      </c>
      <c r="J5" s="6">
        <v>42000000</v>
      </c>
      <c r="K5" s="45">
        <v>42000000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4">
        <v>2</v>
      </c>
      <c r="J6" s="7"/>
      <c r="K6" s="46"/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4">
        <v>3</v>
      </c>
      <c r="J7" s="7">
        <v>22086358</v>
      </c>
      <c r="K7" s="46">
        <v>22086358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4">
        <v>4</v>
      </c>
      <c r="J8" s="7">
        <v>175906753</v>
      </c>
      <c r="K8" s="46">
        <v>198322959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4">
        <v>5</v>
      </c>
      <c r="J9" s="7">
        <v>22416206</v>
      </c>
      <c r="K9" s="46">
        <v>5300527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4">
        <v>6</v>
      </c>
      <c r="J10" s="7">
        <v>72058294</v>
      </c>
      <c r="K10" s="46">
        <v>72058294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4">
        <v>7</v>
      </c>
      <c r="J11" s="7"/>
      <c r="K11" s="46"/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4">
        <v>8</v>
      </c>
      <c r="J12" s="7"/>
      <c r="K12" s="46"/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4">
        <v>9</v>
      </c>
      <c r="J13" s="7"/>
      <c r="K13" s="46"/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f>SUM(J5:J13)</f>
        <v>334467611</v>
      </c>
      <c r="K14" s="79">
        <f>SUM(K5:K13)</f>
        <v>339768138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/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/>
      <c r="K20" s="46"/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7"/>
      <c r="K23" s="7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"/>
      <c r="K24" s="8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6" spans="10:11" ht="12.75">
      <c r="J26" s="132"/>
      <c r="K26" s="127"/>
    </row>
    <row r="27" ht="12.75">
      <c r="J27" s="132"/>
    </row>
    <row r="28" ht="12.75">
      <c r="J28" s="127"/>
    </row>
    <row r="34" ht="12.75">
      <c r="J34" s="133"/>
    </row>
    <row r="35" ht="12.75">
      <c r="J35" s="132"/>
    </row>
    <row r="36" ht="12.75">
      <c r="J36" s="132"/>
    </row>
    <row r="37" ht="12.75">
      <c r="J37" s="134"/>
    </row>
    <row r="38" ht="12.75">
      <c r="J38" s="1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35:J36 J26:J27 J23:K24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2011-03-28T11:17:39Z</cp:lastPrinted>
  <dcterms:created xsi:type="dcterms:W3CDTF">2008-10-17T11:51:54Z</dcterms:created>
  <dcterms:modified xsi:type="dcterms:W3CDTF">2014-04-22T08:54:19Z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