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1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<sst xmlns="http://schemas.openxmlformats.org/spreadsheetml/2006/main" count="413" uniqueCount="362">
  <si>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</si>
  <si>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</si>
  <si>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</si>
  <si>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</si>
  <si>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</si>
  <si>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</si>
  <si>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</si>
  <si>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</si>
  <si>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</si>
  <si>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</si>
  <si>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</si>
  <si>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</si>
  <si>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</si>
  <si>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</si>
  <si>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</si>
  <si>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</si>
  <si>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</si>
  <si>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</si>
  <si>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</si>
  <si>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</si>
  <si>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</si>
  <si>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</si>
  <si>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</si>
  <si>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</si>
  <si>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</si>
  <si>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</si>
  <si>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</si>
  <si>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</si>
  <si>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</si>
  <si>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</si>
  <si>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</si>
  <si>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</si>
  <si>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</si>
  <si>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</si>
  <si>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</si>
  <si>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</si>
  <si>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</si>
  <si>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</si>
  <si>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</si>
  <si>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</si>
  <si>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</si>
  <si>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</si>
  <si>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</si>
  <si>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</si>
  <si>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</si>
  <si>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</si>
  <si>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</si>
  <si>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</si>
  <si>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</si>
  <si>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</si>
  <si>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</si>
  <si>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</si>
  <si>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</si>
  <si>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</si>
  <si>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</si>
  <si>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</si>
  <si>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</si>
  <si>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</si>
  <si>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</si>
  <si>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</si>
  <si>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</si>
  <si>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</si>
  <si>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</si>
  <si>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</si>
  <si>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</si>
  <si>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</si>
  <si>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</si>
  <si>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</si>
  <si>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</si>
  <si>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</si>
  <si>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</si>
  <si>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</si>
  <si>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</si>
  <si>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</si>
  <si>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</si>
  <si>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</si>
  <si>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</si>
  <si>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</si>
  <si>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</si>
  <si>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</si>
  <si>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</si>
  <si>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</si>
  <si>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</si>
  <si>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</si>
  <si>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</si>
  <si>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</si>
  <si>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</si>
  <si>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</si>
  <si>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</si>
  <si>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</si>
  <si>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</si>
  <si>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</si>
  <si>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</si>
  <si>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</si>
  <si>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</si>
  <si>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</si>
  <si>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</si>
  <si>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</si>
  <si>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</si>
  <si>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</si>
  <si>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</si>
  <si>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</si>
  <si>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</si>
  <si>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</si>
  <si>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</si>
  <si>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</si>
  <si>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</si>
  <si>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</si>
  <si>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</si>
  <si>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</si>
  <si>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</si>
  <si>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</si>
  <si>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</si>
  <si>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</si>
  <si>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</si>
  <si>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</si>
  <si>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</si>
  <si>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</si>
  <si>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</si>
  <si>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</si>
  <si>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</si>
  <si>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</si>
  <si>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</si>
  <si>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</si>
  <si>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</si>
  <si>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</si>
  <si>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</si>
  <si>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</si>
  <si>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</si>
  <si>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</si>
  <si>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</si>
  <si>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</si>
  <si>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</si>
  <si>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</si>
  <si>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</si>
  <si>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</si>
  <si>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</si>
  <si>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</si>
  <si>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</si>
  <si>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</si>
  <si>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</si>
  <si>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</si>
  <si>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</si>
  <si>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</si>
  <si>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</si>
  <si>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</si>
  <si>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</si>
  <si>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</si>
  <si>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</si>
  <si>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</si>
  <si>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</si>
  <si>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</si>
  <si>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</si>
  <si>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</si>
  <si>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</si>
  <si>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</si>
  <si>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</si>
  <si>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</si>
  <si>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</si>
  <si>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</si>
  <si>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</si>
  <si>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</si>
  <si>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</si>
  <si>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</si>
  <si>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</si>
  <si>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</si>
  <si>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</si>
  <si>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</si>
  <si>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</si>
  <si>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</si>
  <si>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</si>
  <si>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</si>
  <si>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</si>
  <si>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</si>
  <si>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</si>
  <si>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</si>
  <si>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</si>
  <si>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</si>
  <si>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</si>
  <si>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</si>
  <si>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</si>
  <si>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</si>
  <si>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</si>
  <si>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</si>
  <si>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</si>
  <si>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</si>
  <si>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</si>
  <si>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</si>
  <si>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</si>
  <si>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</si>
  <si>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</si>
  <si>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</si>
  <si>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</si>
  <si>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</si>
  <si>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</si>
  <si>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</si>
  <si>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</si>
  <si>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</si>
  <si>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</si>
  <si>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</si>
  <si>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</si>
  <si>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</si>
  <si>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</si>
  <si>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</si>
  <si>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</si>
  <si>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</si>
  <si>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</si>
  <si>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</si>
  <si>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</si>
  <si>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</si>
  <si>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</si>
  <si>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</si>
  <si>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</si>
  <si>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</si>
  <si>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</si>
  <si>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</si>
  <si>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</si>
  <si>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</si>
  <si>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</si>
  <si>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</si>
  <si>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</si>
  <si>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</si>
  <si>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</si>
  <si>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</si>
  <si>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</si>
  <si>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</si>
  <si>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</si>
  <si>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</si>
  <si>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</si>
  <si>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</si>
  <si>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</si>
  <si>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</si>
  <si>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</si>
  <si>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</si>
  <si>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</si>
  <si>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</si>
  <si>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</si>
  <si>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</si>
  <si>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</si>
  <si>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</si>
  <si>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</si>
  <si>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</si>
  <si>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</si>
  <si>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</si>
  <si>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</si>
  <si>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</si>
  <si>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</si>
  <si>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</si>
  <si>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</si>
  <si>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</si>
  <si>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</si>
  <si>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</si>
  <si>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</si>
  <si>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</si>
  <si>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</si>
  <si>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</si>
  <si>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</si>
  <si>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</si>
  <si>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</si>
  <si>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</si>
  <si>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</si>
  <si>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</si>
  <si>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</si>
  <si>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</si>
  <si>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</si>
  <si>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</si>
  <si>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</si>
  <si>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</si>
  <si>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</si>
  <si>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</si>
  <si>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</si>
  <si>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</si>
  <si>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</si>
  <si>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</si>
  <si>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</si>
  <si>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</si>
  <si>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</si>
  <si>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</si>
  <si>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</si>
  <si>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</si>
  <si>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</si>
  <si>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</si>
  <si>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</si>
  <si>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</si>
  <si>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</si>
  <si>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</si>
  <si>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</si>
  <si>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</si>
  <si>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</si>
  <si>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</si>
  <si>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</si>
  <si>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</si>
  <si>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</si>
  <si>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</si>
  <si>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</si>
  <si>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</si>
  <si>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</si>
  <si>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</si>
  <si>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</si>
  <si>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</si>
  <si>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</si>
  <si>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</si>
  <si>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</si>
  <si>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</si>
  <si>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</si>
  <si>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</si>
  <si>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</si>
  <si>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</si>
  <si>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</si>
  <si>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</si>
  <si>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</si>
  <si>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</si>
  <si>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</si>
  <si>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</si>
  <si>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</si>
  <si>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</si>
  <si>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</si>
  <si>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</si>
  <si>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</si>
  <si>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</si>
  <si>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</si>
  <si>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</si>
  <si>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</si>
  <si>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</si>
  <si>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</si>
  <si>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</si>
  <si>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</si>
  <si>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</si>
  <si>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</si>
  <si>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</si>
  <si>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</si>
  <si>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</si>
  <si>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</si>
  <si>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</si>
  <si>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</si>
  <si>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</si>
  <si>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</si>
  <si>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</si>
  <si>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</si>
  <si>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</si>
  <si>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</si>
  <si>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</si>
  <si>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</si>
  <si>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</si>
  <si>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</si>
  <si>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</si>
  <si>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</si>
  <si>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</si>
  <si>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</si>
  <si>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</si>
  <si>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</si>
  <si>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</si>
  <si>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</si>
  <si>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</si>
  <si>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</si>
  <si>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</si>
  <si>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</si>
  <si>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</si>
  <si>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>mlinovi@čak-mlinovi.hr</t>
  </si>
  <si>
    <t xml:space="preserve">Radnik Opatija d.d. 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</si>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</sst>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4" fillId="0" borderId="25" xfId="63" applyFont="1" applyFill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0" applyNumberFormat="1" applyFont="1" applyFill="1" applyBorder="1" applyAlignment="1" applyProtection="1">
      <alignment vertical="center"/>
      <protection/>
    </xf>
    <xf numFmtId="0" fontId="3" fillId="0" borderId="25" xfId="58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6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33" borderId="20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3" fillId="0" borderId="29" xfId="58" applyFont="1" applyFill="1" applyBorder="1" applyAlignment="1">
      <alignment horizontal="left" vertical="center"/>
      <protection/>
    </xf>
    <xf numFmtId="0" fontId="18" fillId="0" borderId="0" xfId="63" applyFont="1" applyBorder="1" applyAlignment="1" applyProtection="1">
      <alignment horizontal="left"/>
      <protection hidden="1"/>
    </xf>
    <xf numFmtId="0" fontId="19" fillId="0" borderId="0" xfId="63" applyFont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13" fillId="0" borderId="27" xfId="53" applyFont="1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_TFI-POD" xfId="58"/>
    <cellStyle name="Note" xfId="59"/>
    <cellStyle name="Obično_List1" xfId="60"/>
    <cellStyle name="Output" xfId="61"/>
    <cellStyle name="Percent" xfId="62"/>
    <cellStyle name="Stil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5" t="s">
        <v>248</v>
      </c>
      <c r="B1" s="136"/>
      <c r="C1" s="13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9">
        <v>40909</v>
      </c>
      <c r="F2" s="12"/>
      <c r="G2" s="13" t="s">
        <v>250</v>
      </c>
      <c r="H2" s="119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3" t="s">
        <v>317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6" t="s">
        <v>251</v>
      </c>
      <c r="B6" s="157"/>
      <c r="C6" s="146" t="s">
        <v>323</v>
      </c>
      <c r="D6" s="14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6" t="s">
        <v>252</v>
      </c>
      <c r="B8" s="197"/>
      <c r="C8" s="146" t="s">
        <v>324</v>
      </c>
      <c r="D8" s="14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88"/>
      <c r="C10" s="146" t="s">
        <v>325</v>
      </c>
      <c r="D10" s="14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6" t="s">
        <v>254</v>
      </c>
      <c r="B12" s="157"/>
      <c r="C12" s="140" t="s">
        <v>326</v>
      </c>
      <c r="D12" s="183"/>
      <c r="E12" s="183"/>
      <c r="F12" s="183"/>
      <c r="G12" s="183"/>
      <c r="H12" s="183"/>
      <c r="I12" s="15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6" t="s">
        <v>255</v>
      </c>
      <c r="B14" s="157"/>
      <c r="C14" s="184">
        <v>40000</v>
      </c>
      <c r="D14" s="185"/>
      <c r="E14" s="16"/>
      <c r="F14" s="140" t="s">
        <v>327</v>
      </c>
      <c r="G14" s="186"/>
      <c r="H14" s="186"/>
      <c r="I14" s="18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6" t="s">
        <v>256</v>
      </c>
      <c r="B16" s="157"/>
      <c r="C16" s="140" t="s">
        <v>328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6" t="s">
        <v>257</v>
      </c>
      <c r="B18" s="157"/>
      <c r="C18" s="182" t="s">
        <v>358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6" t="s">
        <v>258</v>
      </c>
      <c r="B20" s="157"/>
      <c r="C20" s="178" t="s">
        <v>329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6" t="s">
        <v>259</v>
      </c>
      <c r="B22" s="157"/>
      <c r="C22" s="120">
        <v>60</v>
      </c>
      <c r="D22" s="140" t="s">
        <v>327</v>
      </c>
      <c r="E22" s="166"/>
      <c r="F22" s="167"/>
      <c r="G22" s="156"/>
      <c r="H22" s="18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6" t="s">
        <v>260</v>
      </c>
      <c r="B24" s="157"/>
      <c r="C24" s="120">
        <v>20</v>
      </c>
      <c r="D24" s="140" t="s">
        <v>330</v>
      </c>
      <c r="E24" s="166"/>
      <c r="F24" s="166"/>
      <c r="G24" s="167"/>
      <c r="H24" s="51" t="s">
        <v>261</v>
      </c>
      <c r="I24" s="131">
        <v>1822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7"/>
      <c r="J25" s="10"/>
      <c r="K25" s="10"/>
      <c r="L25" s="10"/>
    </row>
    <row r="26" spans="1:12" ht="12.75">
      <c r="A26" s="156" t="s">
        <v>262</v>
      </c>
      <c r="B26" s="157"/>
      <c r="C26" s="121" t="s">
        <v>331</v>
      </c>
      <c r="D26" s="25"/>
      <c r="E26" s="33"/>
      <c r="F26" s="24"/>
      <c r="G26" s="177" t="s">
        <v>263</v>
      </c>
      <c r="H26" s="157"/>
      <c r="I26" s="122" t="s">
        <v>357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0" t="s">
        <v>359</v>
      </c>
      <c r="B30" s="141"/>
      <c r="C30" s="141"/>
      <c r="D30" s="142"/>
      <c r="E30" s="140" t="s">
        <v>356</v>
      </c>
      <c r="F30" s="141"/>
      <c r="G30" s="142"/>
      <c r="H30" s="146" t="s">
        <v>332</v>
      </c>
      <c r="I30" s="147"/>
      <c r="J30" s="10"/>
      <c r="K30" s="10"/>
      <c r="L30" s="10"/>
    </row>
    <row r="31" spans="1:12" ht="12.75">
      <c r="A31" s="94"/>
      <c r="B31" s="22"/>
      <c r="C31" s="21"/>
      <c r="D31" s="168"/>
      <c r="E31" s="168"/>
      <c r="F31" s="168"/>
      <c r="G31" s="169"/>
      <c r="H31" s="16"/>
      <c r="I31" s="100"/>
      <c r="J31" s="10"/>
      <c r="K31" s="10"/>
      <c r="L31" s="10"/>
    </row>
    <row r="32" spans="1:12" ht="12.75">
      <c r="A32" s="140" t="s">
        <v>333</v>
      </c>
      <c r="B32" s="166"/>
      <c r="C32" s="166"/>
      <c r="D32" s="167"/>
      <c r="E32" s="140" t="s">
        <v>334</v>
      </c>
      <c r="F32" s="141"/>
      <c r="G32" s="142"/>
      <c r="H32" s="146" t="s">
        <v>335</v>
      </c>
      <c r="I32" s="14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0" t="s">
        <v>336</v>
      </c>
      <c r="B34" s="166"/>
      <c r="C34" s="166"/>
      <c r="D34" s="167"/>
      <c r="E34" s="140" t="s">
        <v>337</v>
      </c>
      <c r="F34" s="166"/>
      <c r="G34" s="167"/>
      <c r="H34" s="146" t="s">
        <v>338</v>
      </c>
      <c r="I34" s="14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0" t="s">
        <v>339</v>
      </c>
      <c r="B36" s="166"/>
      <c r="C36" s="166"/>
      <c r="D36" s="167"/>
      <c r="E36" s="140" t="s">
        <v>340</v>
      </c>
      <c r="F36" s="166"/>
      <c r="G36" s="167"/>
      <c r="H36" s="146" t="s">
        <v>341</v>
      </c>
      <c r="I36" s="147"/>
      <c r="J36" s="10"/>
      <c r="K36" s="10"/>
      <c r="L36" s="10"/>
    </row>
    <row r="37" spans="1:12" ht="12.75">
      <c r="A37" s="102"/>
      <c r="B37" s="30"/>
      <c r="C37" s="163"/>
      <c r="D37" s="164"/>
      <c r="E37" s="16"/>
      <c r="F37" s="163"/>
      <c r="G37" s="164"/>
      <c r="H37" s="16"/>
      <c r="I37" s="95"/>
      <c r="J37" s="10"/>
      <c r="K37" s="10"/>
      <c r="L37" s="10"/>
    </row>
    <row r="38" spans="1:12" ht="12.75">
      <c r="A38" s="140" t="s">
        <v>342</v>
      </c>
      <c r="B38" s="166"/>
      <c r="C38" s="166"/>
      <c r="D38" s="167"/>
      <c r="E38" s="140" t="s">
        <v>343</v>
      </c>
      <c r="F38" s="166"/>
      <c r="G38" s="167"/>
      <c r="H38" s="146" t="s">
        <v>344</v>
      </c>
      <c r="I38" s="147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 t="s">
        <v>345</v>
      </c>
      <c r="B40" s="166"/>
      <c r="C40" s="166"/>
      <c r="D40" s="167"/>
      <c r="E40" s="140" t="s">
        <v>355</v>
      </c>
      <c r="F40" s="166"/>
      <c r="G40" s="167"/>
      <c r="H40" s="146" t="s">
        <v>354</v>
      </c>
      <c r="I40" s="14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8" t="s">
        <v>267</v>
      </c>
      <c r="B44" s="139"/>
      <c r="C44" s="146"/>
      <c r="D44" s="147"/>
      <c r="E44" s="26"/>
      <c r="F44" s="140"/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38" t="s">
        <v>268</v>
      </c>
      <c r="B46" s="139"/>
      <c r="C46" s="140" t="s">
        <v>346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39"/>
      <c r="C48" s="143" t="s">
        <v>347</v>
      </c>
      <c r="D48" s="144"/>
      <c r="E48" s="145"/>
      <c r="F48" s="16"/>
      <c r="G48" s="51" t="s">
        <v>271</v>
      </c>
      <c r="H48" s="143" t="s">
        <v>348</v>
      </c>
      <c r="I48" s="14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39"/>
      <c r="C50" s="153" t="s">
        <v>349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6" t="s">
        <v>272</v>
      </c>
      <c r="B52" s="157"/>
      <c r="C52" s="143" t="s">
        <v>350</v>
      </c>
      <c r="D52" s="144"/>
      <c r="E52" s="144"/>
      <c r="F52" s="144"/>
      <c r="G52" s="144"/>
      <c r="H52" s="144"/>
      <c r="I52" s="158"/>
      <c r="J52" s="10"/>
      <c r="K52" s="10"/>
      <c r="L52" s="10"/>
    </row>
    <row r="53" spans="1:12" ht="12.75">
      <c r="A53" s="107"/>
      <c r="B53" s="20"/>
      <c r="C53" s="137" t="s">
        <v>273</v>
      </c>
      <c r="D53" s="137"/>
      <c r="E53" s="137"/>
      <c r="F53" s="137"/>
      <c r="G53" s="137"/>
      <c r="H53" s="13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59" t="s">
        <v>274</v>
      </c>
      <c r="C55" s="160"/>
      <c r="D55" s="160"/>
      <c r="E55" s="16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2" t="s">
        <v>306</v>
      </c>
      <c r="C56" s="133"/>
      <c r="D56" s="133"/>
      <c r="E56" s="133"/>
      <c r="F56" s="133"/>
      <c r="G56" s="133"/>
      <c r="H56" s="133"/>
      <c r="I56" s="134"/>
      <c r="J56" s="10"/>
      <c r="K56" s="10"/>
      <c r="L56" s="10"/>
    </row>
    <row r="57" spans="1:12" ht="12.75">
      <c r="A57" s="107"/>
      <c r="B57" s="132" t="s">
        <v>307</v>
      </c>
      <c r="C57" s="133"/>
      <c r="D57" s="133"/>
      <c r="E57" s="133"/>
      <c r="F57" s="133"/>
      <c r="G57" s="133"/>
      <c r="H57" s="133"/>
      <c r="I57" s="109"/>
      <c r="J57" s="10"/>
      <c r="K57" s="10"/>
      <c r="L57" s="10"/>
    </row>
    <row r="58" spans="1:12" ht="12.75">
      <c r="A58" s="107"/>
      <c r="B58" s="132" t="s">
        <v>308</v>
      </c>
      <c r="C58" s="133"/>
      <c r="D58" s="133"/>
      <c r="E58" s="133"/>
      <c r="F58" s="133"/>
      <c r="G58" s="133"/>
      <c r="H58" s="133"/>
      <c r="I58" s="134"/>
      <c r="J58" s="10"/>
      <c r="K58" s="10"/>
      <c r="L58" s="10"/>
    </row>
    <row r="59" spans="1:12" ht="12.75">
      <c r="A59" s="107"/>
      <c r="B59" s="132" t="s">
        <v>309</v>
      </c>
      <c r="C59" s="133"/>
      <c r="D59" s="133"/>
      <c r="E59" s="133"/>
      <c r="F59" s="133"/>
      <c r="G59" s="133"/>
      <c r="H59" s="133"/>
      <c r="I59" s="13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1"/>
      <c r="H63" s="152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58" sqref="J58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360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351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7">
        <v>2</v>
      </c>
      <c r="J5" s="56">
        <v>3</v>
      </c>
      <c r="K5" s="56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398295931</v>
      </c>
      <c r="K8" s="53">
        <f>K9+K16+K26+K35+K39</f>
        <v>422464478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8702533</v>
      </c>
      <c r="K9" s="53">
        <f>SUM(K10:K15)</f>
        <v>12671787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799033</v>
      </c>
      <c r="K11" s="7">
        <v>3455239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7624992</v>
      </c>
      <c r="K12" s="7">
        <v>8696881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0</v>
      </c>
      <c r="K14" s="7">
        <v>0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278508</v>
      </c>
      <c r="K15" s="7">
        <v>519667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383525966</v>
      </c>
      <c r="K16" s="53">
        <f>SUM(K17:K25)</f>
        <v>402392226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80857403</v>
      </c>
      <c r="K17" s="7">
        <v>83464944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207411764</v>
      </c>
      <c r="K18" s="7">
        <v>237222831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23519391</v>
      </c>
      <c r="K19" s="7">
        <v>19681575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6072233</v>
      </c>
      <c r="K20" s="7">
        <v>6898301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1686066</v>
      </c>
      <c r="K22" s="7">
        <v>0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3863758</v>
      </c>
      <c r="K23" s="7">
        <v>643627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1140340</v>
      </c>
      <c r="K24" s="7">
        <v>1109166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58975011</v>
      </c>
      <c r="K25" s="7">
        <v>53371782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5602297</v>
      </c>
      <c r="K26" s="53">
        <f>SUM(K27:K34)</f>
        <v>7000378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/>
      <c r="K27" s="7">
        <v>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3174979</v>
      </c>
      <c r="K29" s="7">
        <v>4701429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414280</v>
      </c>
      <c r="K31" s="7">
        <v>566332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241034</v>
      </c>
      <c r="K32" s="7">
        <v>56694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23400</v>
      </c>
      <c r="K33" s="7">
        <v>23400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1748604</v>
      </c>
      <c r="K34" s="7">
        <v>1652523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465135</v>
      </c>
      <c r="K39" s="7">
        <v>400087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3">
        <f>J41+J49+J56+J64</f>
        <v>365188374</v>
      </c>
      <c r="K40" s="53">
        <f>K41+K49+K56+K64</f>
        <v>350546352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149037849</v>
      </c>
      <c r="K41" s="53">
        <f>SUM(K42:K48)</f>
        <v>159635617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43172775</v>
      </c>
      <c r="K42" s="7">
        <v>59826002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0</v>
      </c>
      <c r="K43" s="7">
        <v>0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3543072</v>
      </c>
      <c r="K44" s="7">
        <v>4135184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100516129</v>
      </c>
      <c r="K45" s="7">
        <v>95056515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1805873</v>
      </c>
      <c r="K46" s="7">
        <v>617916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0</v>
      </c>
      <c r="K47" s="7">
        <v>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81002610</v>
      </c>
      <c r="K49" s="53">
        <f>SUM(K50:K55)</f>
        <v>81747807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70902685</v>
      </c>
      <c r="K51" s="7">
        <v>62851979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2697004</v>
      </c>
      <c r="K52" s="7">
        <v>1990489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3738679</v>
      </c>
      <c r="K53" s="7">
        <v>5064104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1660125</v>
      </c>
      <c r="K54" s="7">
        <v>10193282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2004117</v>
      </c>
      <c r="K55" s="7">
        <v>1647953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123169877</v>
      </c>
      <c r="K56" s="53">
        <f>SUM(K57:K63)</f>
        <v>96701773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1619682</v>
      </c>
      <c r="K61" s="7">
        <v>1529634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121499653</v>
      </c>
      <c r="K62" s="7">
        <v>95118653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50542</v>
      </c>
      <c r="K63" s="7">
        <v>53486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11978038</v>
      </c>
      <c r="K64" s="7">
        <v>12461155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737733</v>
      </c>
      <c r="K65" s="7">
        <v>1068090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3">
        <f>J7+J8+J40+J65</f>
        <v>764222038</v>
      </c>
      <c r="K66" s="53">
        <f>K7+K8+K40+K65</f>
        <v>774078920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4">
        <f>J70+J71+J72+J78+J79+J82+J85</f>
        <v>505977020</v>
      </c>
      <c r="K69" s="54">
        <f>K70+K71+K72+K78+K79+K82+K85</f>
        <v>538989215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42000000</v>
      </c>
      <c r="K70" s="7">
        <v>42000000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0</v>
      </c>
      <c r="K71" s="7">
        <v>0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3636985</v>
      </c>
      <c r="K73" s="7">
        <v>3636985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0</v>
      </c>
      <c r="K74" s="7">
        <v>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0</v>
      </c>
      <c r="K75" s="7">
        <v>0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18449373</v>
      </c>
      <c r="K77" s="7">
        <v>18449373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106947619</v>
      </c>
      <c r="K78" s="7">
        <v>106380151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240021918</v>
      </c>
      <c r="K79" s="53">
        <f>K80-K81</f>
        <v>266078759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240021918</v>
      </c>
      <c r="K80" s="7">
        <v>266078759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32459836</v>
      </c>
      <c r="K82" s="53">
        <f>K83-K84</f>
        <v>40508248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32459836</v>
      </c>
      <c r="K83" s="7">
        <v>40508248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62461289</v>
      </c>
      <c r="K85" s="7">
        <v>61935699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3">
        <f>SUM(J87:J89)</f>
        <v>2262268</v>
      </c>
      <c r="K86" s="53">
        <f>SUM(K87:K89)</f>
        <v>2363294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2262268</v>
      </c>
      <c r="K89" s="7">
        <v>2363294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3">
        <f>SUM(J91:J99)</f>
        <v>84099298</v>
      </c>
      <c r="K90" s="53">
        <f>SUM(K91:K99)</f>
        <v>71575591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74903579</v>
      </c>
      <c r="K93" s="7">
        <v>61475425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>
        <v>918181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9195719</v>
      </c>
      <c r="K99" s="7">
        <v>9181985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3">
        <f>SUM(J101:J112)</f>
        <v>165349847</v>
      </c>
      <c r="K100" s="53">
        <f>SUM(K101:K112)</f>
        <v>156666094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7131257</v>
      </c>
      <c r="K102" s="7">
        <v>694933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1028015</v>
      </c>
      <c r="K103" s="7">
        <v>8731223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982398</v>
      </c>
      <c r="K104" s="7">
        <v>1806291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124320227</v>
      </c>
      <c r="K105" s="7">
        <v>113840687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2803085</v>
      </c>
      <c r="K106" s="7">
        <v>3694368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3513699</v>
      </c>
      <c r="K107" s="7">
        <v>3281909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11451583</v>
      </c>
      <c r="K108" s="7">
        <v>10922112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13583927</v>
      </c>
      <c r="K109" s="7">
        <v>13326344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341032</v>
      </c>
      <c r="K110" s="7">
        <v>181464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194624</v>
      </c>
      <c r="K112" s="7">
        <v>186763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6533605</v>
      </c>
      <c r="K113" s="7">
        <v>4484726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3">
        <f>J69+J86+J90+J100+J113</f>
        <v>764222038</v>
      </c>
      <c r="K114" s="53">
        <f>K69+K86+K90+K100+K113</f>
        <v>774078920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/>
      <c r="K115" s="8"/>
    </row>
    <row r="116" spans="1:11" ht="12.75">
      <c r="A116" s="222" t="s">
        <v>310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>
        <v>443515731</v>
      </c>
      <c r="K118" s="7">
        <v>477053516</v>
      </c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62461289</v>
      </c>
      <c r="K119" s="8">
        <v>61935699</v>
      </c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A55" sqref="A55:M55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361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352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8" t="s">
        <v>279</v>
      </c>
      <c r="J4" s="243" t="s">
        <v>319</v>
      </c>
      <c r="K4" s="243"/>
      <c r="L4" s="243" t="s">
        <v>320</v>
      </c>
      <c r="M4" s="243"/>
    </row>
    <row r="5" spans="1:13" ht="12.75">
      <c r="A5" s="244"/>
      <c r="B5" s="244"/>
      <c r="C5" s="244"/>
      <c r="D5" s="244"/>
      <c r="E5" s="244"/>
      <c r="F5" s="244"/>
      <c r="G5" s="244"/>
      <c r="H5" s="24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4">
        <f>SUM(J8:J9)</f>
        <v>1057406895</v>
      </c>
      <c r="K7" s="54">
        <f>SUM(K8:K9)</f>
        <v>265363544</v>
      </c>
      <c r="L7" s="54">
        <f>SUM(L8:L9)</f>
        <v>1108518690</v>
      </c>
      <c r="M7" s="54">
        <f>SUM(M8:M9)</f>
        <v>272145843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1001893397</v>
      </c>
      <c r="K8" s="7">
        <v>244305786</v>
      </c>
      <c r="L8" s="7">
        <v>1045938068</v>
      </c>
      <c r="M8" s="7">
        <v>251351561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55513498</v>
      </c>
      <c r="K9" s="7">
        <v>21057758</v>
      </c>
      <c r="L9" s="7">
        <v>62580622</v>
      </c>
      <c r="M9" s="7">
        <v>20794282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3">
        <f>J11+J12+J16+J20+J21+J22+J25+J26</f>
        <v>1033663952</v>
      </c>
      <c r="K10" s="53">
        <f>K11+K12+K16+K20+K21+K22+K25+K26</f>
        <v>289170413</v>
      </c>
      <c r="L10" s="53">
        <f>L11+L12+L16+L20+L21+L22+L25+L26</f>
        <v>1067614771</v>
      </c>
      <c r="M10" s="53">
        <f>M11+M12+M16+M20+M21+M22+M25+M26</f>
        <v>269806105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-935955</v>
      </c>
      <c r="K11" s="7">
        <v>384105</v>
      </c>
      <c r="L11" s="7">
        <v>-701462</v>
      </c>
      <c r="M11" s="7">
        <v>216755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3">
        <f>SUM(J13:J15)</f>
        <v>809023255</v>
      </c>
      <c r="K12" s="53">
        <f>SUM(K13:K15)</f>
        <v>204274355</v>
      </c>
      <c r="L12" s="53">
        <f>SUM(L13:L15)</f>
        <v>873190338</v>
      </c>
      <c r="M12" s="53">
        <f>SUM(M13:M15)</f>
        <v>215128647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125450023</v>
      </c>
      <c r="K13" s="7">
        <v>33399558</v>
      </c>
      <c r="L13" s="129">
        <v>133226628</v>
      </c>
      <c r="M13" s="129">
        <v>33499261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645459802</v>
      </c>
      <c r="K14" s="7">
        <v>157717065</v>
      </c>
      <c r="L14" s="129">
        <v>697917746</v>
      </c>
      <c r="M14" s="129">
        <v>168108176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38113430</v>
      </c>
      <c r="K15" s="7">
        <v>13157732</v>
      </c>
      <c r="L15" s="129">
        <v>42045964</v>
      </c>
      <c r="M15" s="129">
        <v>13521210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3">
        <f>SUM(J17:J19)</f>
        <v>121745402</v>
      </c>
      <c r="K16" s="53">
        <f>SUM(K17:K19)</f>
        <v>34203900</v>
      </c>
      <c r="L16" s="53">
        <f>SUM(L17:L19)</f>
        <v>125244909</v>
      </c>
      <c r="M16" s="53">
        <f>SUM(M17:M19)</f>
        <v>34075458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77191001</v>
      </c>
      <c r="K17" s="7">
        <v>21877302</v>
      </c>
      <c r="L17" s="7">
        <v>80873789</v>
      </c>
      <c r="M17" s="7">
        <v>22290359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26773792</v>
      </c>
      <c r="K18" s="7">
        <v>7343889</v>
      </c>
      <c r="L18" s="7">
        <v>27361709</v>
      </c>
      <c r="M18" s="7">
        <v>7274233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17780609</v>
      </c>
      <c r="K19" s="7">
        <v>4982709</v>
      </c>
      <c r="L19" s="7">
        <v>17009411</v>
      </c>
      <c r="M19" s="7">
        <v>4510866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38903936</v>
      </c>
      <c r="K20" s="7">
        <v>20067164</v>
      </c>
      <c r="L20" s="7">
        <v>32262805</v>
      </c>
      <c r="M20" s="7">
        <v>9916718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29578819</v>
      </c>
      <c r="K21" s="7">
        <v>9698892</v>
      </c>
      <c r="L21" s="7">
        <v>28835788</v>
      </c>
      <c r="M21" s="7">
        <v>3917696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28915487</v>
      </c>
      <c r="K22" s="53">
        <f>SUM(K23:K24)</f>
        <v>17278261</v>
      </c>
      <c r="L22" s="53">
        <f>SUM(L23:L24)</f>
        <v>3505638</v>
      </c>
      <c r="M22" s="53">
        <f>SUM(M23:M24)</f>
        <v>3469644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3202150</v>
      </c>
      <c r="K23" s="7">
        <v>-7734370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25713337</v>
      </c>
      <c r="K24" s="7">
        <v>25012631</v>
      </c>
      <c r="L24" s="7">
        <v>3505638</v>
      </c>
      <c r="M24" s="7">
        <v>3469644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591452</v>
      </c>
      <c r="K25" s="7">
        <v>591452</v>
      </c>
      <c r="L25" s="7">
        <v>452971</v>
      </c>
      <c r="M25" s="7">
        <v>452971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5841556</v>
      </c>
      <c r="K26" s="7">
        <v>2672284</v>
      </c>
      <c r="L26" s="7">
        <v>4823784</v>
      </c>
      <c r="M26" s="7">
        <v>2628216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3">
        <f>SUM(J28:J32)</f>
        <v>9099046</v>
      </c>
      <c r="K27" s="53">
        <f>SUM(K28:K32)</f>
        <v>4425224</v>
      </c>
      <c r="L27" s="53">
        <f>SUM(L28:L32)</f>
        <v>7313230</v>
      </c>
      <c r="M27" s="53">
        <f>SUM(M28:M32)</f>
        <v>3480347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8687048</v>
      </c>
      <c r="K29" s="7">
        <v>4013455</v>
      </c>
      <c r="L29" s="7">
        <v>7178104</v>
      </c>
      <c r="M29" s="7">
        <v>3366805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0</v>
      </c>
      <c r="K30" s="7">
        <v>0</v>
      </c>
      <c r="L30" s="7">
        <v>108456</v>
      </c>
      <c r="M30" s="7">
        <v>108456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34919</v>
      </c>
      <c r="K31" s="7">
        <v>34690</v>
      </c>
      <c r="L31" s="7">
        <v>26670</v>
      </c>
      <c r="M31" s="7">
        <v>26670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377079</v>
      </c>
      <c r="K32" s="7">
        <v>377079</v>
      </c>
      <c r="L32" s="7">
        <v>0</v>
      </c>
      <c r="M32" s="7">
        <v>-21584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3">
        <f>SUM(J34:J37)</f>
        <v>13447146</v>
      </c>
      <c r="K33" s="53">
        <f>SUM(K34:K37)</f>
        <v>8599226</v>
      </c>
      <c r="L33" s="53">
        <f>SUM(L34:L37)</f>
        <v>5148170</v>
      </c>
      <c r="M33" s="53">
        <f>SUM(M34:M37)</f>
        <v>1538156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9364575</v>
      </c>
      <c r="K35" s="7">
        <v>5444879</v>
      </c>
      <c r="L35" s="7">
        <v>4993982</v>
      </c>
      <c r="M35" s="7">
        <v>1384389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2567973</v>
      </c>
      <c r="K36" s="7">
        <v>1639749</v>
      </c>
      <c r="L36" s="7">
        <v>154188</v>
      </c>
      <c r="M36" s="7">
        <v>153767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1514598</v>
      </c>
      <c r="K37" s="7">
        <v>1514598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258504</v>
      </c>
      <c r="K38" s="7">
        <v>-93275</v>
      </c>
      <c r="L38" s="7">
        <v>162423</v>
      </c>
      <c r="M38" s="7">
        <v>-116762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3">
        <f>J7+J27+J38+J40</f>
        <v>1066764445</v>
      </c>
      <c r="K42" s="53">
        <f>K7+K27+K38+K40</f>
        <v>269695493</v>
      </c>
      <c r="L42" s="53">
        <f>L7+L27+L38+L40</f>
        <v>1115994343</v>
      </c>
      <c r="M42" s="53">
        <f>M7+M27+M38+M40</f>
        <v>275509428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3">
        <f>J10+J33+J39+J41</f>
        <v>1047111098</v>
      </c>
      <c r="K43" s="53">
        <f>K10+K33+K39+K41</f>
        <v>297769639</v>
      </c>
      <c r="L43" s="53">
        <f>L10+L33+L39+L41</f>
        <v>1072762941</v>
      </c>
      <c r="M43" s="53">
        <f>M10+M33+M39+M41</f>
        <v>271344261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3">
        <f>J42-J43</f>
        <v>19653347</v>
      </c>
      <c r="K44" s="53">
        <f>K42-K43</f>
        <v>-28074146</v>
      </c>
      <c r="L44" s="53">
        <f>L42-L43</f>
        <v>43231402</v>
      </c>
      <c r="M44" s="53">
        <f>M42-M43</f>
        <v>4165167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19653347</v>
      </c>
      <c r="K45" s="53">
        <f>IF(K42&gt;K43,K42-K43,0)</f>
        <v>0</v>
      </c>
      <c r="L45" s="53">
        <f>IF(L42&gt;L43,L42-L43,0)</f>
        <v>43231402</v>
      </c>
      <c r="M45" s="53">
        <f>IF(M42&gt;M43,M42-M43,0)</f>
        <v>4165167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28074146</v>
      </c>
      <c r="L46" s="53">
        <f>IF(L43&gt;L42,L43-L42,0)</f>
        <v>0</v>
      </c>
      <c r="M46" s="53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11019600</v>
      </c>
      <c r="K47" s="7">
        <v>6923500</v>
      </c>
      <c r="L47" s="7">
        <v>1376455</v>
      </c>
      <c r="M47" s="7">
        <v>-2488522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3">
        <f>J44-J47</f>
        <v>8633747</v>
      </c>
      <c r="K48" s="53">
        <f>K44-K47</f>
        <v>-34997646</v>
      </c>
      <c r="L48" s="53">
        <f>L44-L47</f>
        <v>41854947</v>
      </c>
      <c r="M48" s="53">
        <f>M44-M47</f>
        <v>6653689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8633747</v>
      </c>
      <c r="K49" s="53">
        <f>IF(K48&gt;0,K48,0)</f>
        <v>0</v>
      </c>
      <c r="L49" s="53">
        <f>IF(L48&gt;0,L48,0)</f>
        <v>41854947</v>
      </c>
      <c r="M49" s="53">
        <f>IF(M48&gt;0,M48,0)</f>
        <v>6653689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34997646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2" t="s">
        <v>312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2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32459836</v>
      </c>
      <c r="K53" s="7">
        <v>-17652810</v>
      </c>
      <c r="L53" s="7">
        <v>40508248</v>
      </c>
      <c r="M53" s="7">
        <v>8228623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-23826089</v>
      </c>
      <c r="K54" s="8">
        <v>-17344836</v>
      </c>
      <c r="L54" s="8">
        <v>1346699</v>
      </c>
      <c r="M54" s="8">
        <v>-1574934</v>
      </c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8633747</v>
      </c>
      <c r="K56" s="6">
        <v>-34997646</v>
      </c>
      <c r="L56" s="6">
        <v>41854947</v>
      </c>
      <c r="M56" s="6">
        <v>6653689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45580350</v>
      </c>
      <c r="K57" s="53">
        <f>SUM(K58:K64)</f>
        <v>45580350</v>
      </c>
      <c r="L57" s="53">
        <f>SUM(L58:L64)</f>
        <v>45889</v>
      </c>
      <c r="M57" s="53">
        <f>SUM(M58:M64)</f>
        <v>45889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53"/>
      <c r="M58" s="53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126">
        <v>45277146</v>
      </c>
      <c r="K59" s="7">
        <v>45277146</v>
      </c>
      <c r="L59" s="53">
        <v>-82863</v>
      </c>
      <c r="M59" s="53">
        <v>-82863</v>
      </c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>
        <v>303204</v>
      </c>
      <c r="K60" s="7">
        <v>303204</v>
      </c>
      <c r="L60" s="7">
        <v>128752</v>
      </c>
      <c r="M60" s="7">
        <v>128752</v>
      </c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>
        <v>9722523</v>
      </c>
      <c r="K65" s="7">
        <v>9722523</v>
      </c>
      <c r="L65" s="7">
        <v>51314</v>
      </c>
      <c r="M65" s="7">
        <v>51314</v>
      </c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35857827</v>
      </c>
      <c r="K66" s="53">
        <f>K57-K65</f>
        <v>35857827</v>
      </c>
      <c r="L66" s="53">
        <f>L57-L65</f>
        <v>-5425</v>
      </c>
      <c r="M66" s="53">
        <f>M57-M65</f>
        <v>-5425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1">
        <f>J56+J66</f>
        <v>44491574</v>
      </c>
      <c r="K67" s="61">
        <f>K56+K66</f>
        <v>860181</v>
      </c>
      <c r="L67" s="61">
        <f>L56+L66</f>
        <v>41849522</v>
      </c>
      <c r="M67" s="61">
        <f>M56+M66</f>
        <v>6648264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50834614</v>
      </c>
      <c r="K70" s="7">
        <v>721968</v>
      </c>
      <c r="L70" s="7">
        <v>40529175</v>
      </c>
      <c r="M70" s="7">
        <v>8249550</v>
      </c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>
        <v>-6343040</v>
      </c>
      <c r="K71" s="8">
        <v>138213</v>
      </c>
      <c r="L71" s="8">
        <v>1320347</v>
      </c>
      <c r="M71" s="8">
        <v>-1601286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J70:M71 J47:M47 K58:L65 K56:L56 K57:M57 J56:J67 L53:M54 J53:J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12:M12 K10 K34:L41 J48:M50 K27:M27 K22 K33:M33 L23:L26 M24:M26 M29 M35 M38:M39 J7:J10 L7:M10 K7 L16:M22 K13:K16 L28:L32 K2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361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353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283</v>
      </c>
      <c r="K5" s="69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19653347</v>
      </c>
      <c r="K7" s="7">
        <v>43231402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38903936</v>
      </c>
      <c r="K8" s="7">
        <v>32262805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>
        <v>26514186</v>
      </c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1426804</v>
      </c>
      <c r="K12" s="7">
        <v>101026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4">
        <f>SUM(J7:J12)</f>
        <v>86498273</v>
      </c>
      <c r="K13" s="53">
        <f>SUM(K7:K12)</f>
        <v>75595233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35743941</v>
      </c>
      <c r="K14" s="7">
        <v>9950637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>
        <v>745197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14234298</v>
      </c>
      <c r="K16" s="7">
        <v>10597768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26836552</v>
      </c>
      <c r="K17" s="7">
        <v>10554741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4">
        <f>SUM(J14:J17)</f>
        <v>76814791</v>
      </c>
      <c r="K18" s="53">
        <f>SUM(K14:K17)</f>
        <v>31848343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IF(J13&gt;J18,J13-J18,0)</f>
        <v>9683482</v>
      </c>
      <c r="K19" s="53">
        <f>IF(K13&gt;K18,K13-K18,0)</f>
        <v>43746890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5536393</v>
      </c>
      <c r="K24" s="7">
        <v>4895874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2146316</v>
      </c>
      <c r="K25" s="7">
        <v>1718472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4275544</v>
      </c>
      <c r="K26" s="7">
        <v>25070023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4">
        <f>SUM(J22:J26)</f>
        <v>11958253</v>
      </c>
      <c r="K27" s="53">
        <f>SUM(K22:K26)</f>
        <v>31684369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22044093</v>
      </c>
      <c r="K28" s="7">
        <v>55921319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44062604</v>
      </c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4">
        <f>SUM(J28:J30)</f>
        <v>66106697</v>
      </c>
      <c r="K31" s="53">
        <f>SUM(K28:K30)</f>
        <v>55921319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IF(J31&gt;J27,J31-J27,0)</f>
        <v>54148444</v>
      </c>
      <c r="K33" s="53">
        <f>IF(K31&gt;K27,K31-K27,0)</f>
        <v>24236950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58189717</v>
      </c>
      <c r="K36" s="7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4">
        <f>SUM(J35:J37)</f>
        <v>58189717</v>
      </c>
      <c r="K38" s="53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/>
      <c r="K39" s="130">
        <v>11256823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13650000</v>
      </c>
      <c r="K40" s="130">
        <v>7770000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4">
        <f>SUM(J39:J43)</f>
        <v>13650000</v>
      </c>
      <c r="K44" s="53">
        <f>SUM(K39:K43)</f>
        <v>19026823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IF(J38&gt;J44,J38-J44,0)</f>
        <v>44539717</v>
      </c>
      <c r="K45" s="53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IF(J44&gt;J38,J44-J38,0)</f>
        <v>0</v>
      </c>
      <c r="K46" s="53">
        <f>IF(K44&gt;K38,K44-K38,0)</f>
        <v>19026823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74755</v>
      </c>
      <c r="K47" s="53">
        <f>IF(K19-K20+K32-K33+K45-K46&gt;0,K19-K20+K32-K33+K45-K46,0)</f>
        <v>483117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11903283</v>
      </c>
      <c r="K49" s="7">
        <v>11978038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>
        <v>74755</v>
      </c>
      <c r="K50" s="7">
        <v>483117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v>0</v>
      </c>
      <c r="K51" s="7">
        <v>0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v>11978038</v>
      </c>
      <c r="K52" s="61">
        <v>12461155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2">
        <v>2</v>
      </c>
      <c r="J5" s="73" t="s">
        <v>283</v>
      </c>
      <c r="K5" s="73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3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C1">
      <selection activeCell="A5" sqref="A5:H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5"/>
    </row>
    <row r="2" spans="1:12" ht="15.75">
      <c r="A2" s="42"/>
      <c r="B2" s="74"/>
      <c r="C2" s="292" t="s">
        <v>282</v>
      </c>
      <c r="D2" s="292"/>
      <c r="E2" s="77">
        <v>40909</v>
      </c>
      <c r="F2" s="43" t="s">
        <v>250</v>
      </c>
      <c r="G2" s="293">
        <v>41274</v>
      </c>
      <c r="H2" s="294"/>
      <c r="I2" s="74"/>
      <c r="J2" s="74"/>
      <c r="K2" s="74"/>
      <c r="L2" s="78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81" t="s">
        <v>305</v>
      </c>
      <c r="J3" s="82" t="s">
        <v>150</v>
      </c>
      <c r="K3" s="82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4">
        <v>2</v>
      </c>
      <c r="J4" s="83" t="s">
        <v>283</v>
      </c>
      <c r="K4" s="83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4">
        <v>1</v>
      </c>
      <c r="J5" s="45">
        <v>80155071</v>
      </c>
      <c r="K5" s="45">
        <v>79335595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4">
        <v>2</v>
      </c>
      <c r="J6" s="46"/>
      <c r="K6" s="46"/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4">
        <v>3</v>
      </c>
      <c r="J7" s="46">
        <v>30178024</v>
      </c>
      <c r="K7" s="46">
        <v>29943976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4">
        <v>4</v>
      </c>
      <c r="J8" s="46">
        <v>253094485</v>
      </c>
      <c r="K8" s="46">
        <v>254762003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4">
        <v>5</v>
      </c>
      <c r="J9" s="46">
        <v>8633747</v>
      </c>
      <c r="K9" s="46">
        <v>41854948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4">
        <v>6</v>
      </c>
      <c r="J10" s="46">
        <v>133915693</v>
      </c>
      <c r="K10" s="46">
        <v>133092693</v>
      </c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4">
        <v>7</v>
      </c>
      <c r="J11" s="46"/>
      <c r="K11" s="46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4">
        <v>8</v>
      </c>
      <c r="J12" s="46"/>
      <c r="K12" s="46"/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9">
        <f>SUM(J5:J13)</f>
        <v>505977020</v>
      </c>
      <c r="K14" s="79">
        <f>SUM(K5:K13)</f>
        <v>538989215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6"/>
      <c r="K15" s="46"/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6"/>
      <c r="K16" s="46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6"/>
      <c r="K17" s="46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6"/>
      <c r="K18" s="46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6"/>
      <c r="K19" s="46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7">
        <v>18</v>
      </c>
      <c r="J23" s="45">
        <v>443515731</v>
      </c>
      <c r="K23" s="45">
        <v>477053516</v>
      </c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8">
        <v>19</v>
      </c>
      <c r="J24" s="80">
        <v>62461289</v>
      </c>
      <c r="K24" s="80">
        <v>61935699</v>
      </c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  <row r="28" ht="12.75">
      <c r="J28" s="12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316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2011-03-28T11:17:39Z</cp:lastPrinted>
  <dcterms:created xsi:type="dcterms:W3CDTF">2008-10-17T11:51:54Z</dcterms:created>
  <dcterms:modified xsi:type="dcterms:W3CDTF">2013-04-25T13:51:07Z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