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<sst xmlns="http://schemas.openxmlformats.org/spreadsheetml/2006/main" count="413" uniqueCount="362">
  <si>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</si>
  <si>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</si>
  <si>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</si>
  <si>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</si>
  <si>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</si>
  <si>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</si>
  <si>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</si>
  <si>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</si>
  <si>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</si>
  <si>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</si>
  <si>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</si>
  <si>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</si>
  <si>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</si>
  <si>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</si>
  <si>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</si>
  <si>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</si>
  <si>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</si>
  <si>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</si>
  <si>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</si>
  <si>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</si>
  <si>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</si>
  <si>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</si>
  <si>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</si>
  <si>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</si>
  <si>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</si>
  <si>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</si>
  <si>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</si>
  <si>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</si>
  <si>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</si>
  <si>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</si>
  <si>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</si>
  <si>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</si>
  <si>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</si>
  <si>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</si>
  <si>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</si>
  <si>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</si>
  <si>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</si>
  <si>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</si>
  <si>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</si>
  <si>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</si>
  <si>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</si>
  <si>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</si>
  <si>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</si>
  <si>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</si>
  <si>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</si>
  <si>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</si>
  <si>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</si>
  <si>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</si>
  <si>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</si>
  <si>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</si>
  <si>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</si>
  <si>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</si>
  <si>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</si>
  <si>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</si>
  <si>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</si>
  <si>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</si>
  <si>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</si>
  <si>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</si>
  <si>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</si>
  <si>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</si>
  <si>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</si>
  <si>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</si>
  <si>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</si>
  <si>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</si>
  <si>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</si>
  <si>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</si>
  <si>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</si>
  <si>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</si>
  <si>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</si>
  <si>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</si>
  <si>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</si>
  <si>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</si>
  <si>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</si>
  <si>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</si>
  <si>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</si>
  <si>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</si>
  <si>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</si>
  <si>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</si>
  <si>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</si>
  <si>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</si>
  <si>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</si>
  <si>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</si>
  <si>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</si>
  <si>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</si>
  <si>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</si>
  <si>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</si>
  <si>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</si>
  <si>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</si>
  <si>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</si>
  <si>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</si>
  <si>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</si>
  <si>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</si>
  <si>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</si>
  <si>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</si>
  <si>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</si>
  <si>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</si>
  <si>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</si>
  <si>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</si>
  <si>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</si>
  <si>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</si>
  <si>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</si>
  <si>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</si>
  <si>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</si>
  <si>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</si>
  <si>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</si>
  <si>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</si>
  <si>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</si>
  <si>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</si>
  <si>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</si>
  <si>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</si>
  <si>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</si>
  <si>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</si>
  <si>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</si>
  <si>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</si>
  <si>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</si>
  <si>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</si>
  <si>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</si>
  <si>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</si>
  <si>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</si>
  <si>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</si>
  <si>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</si>
  <si>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</si>
  <si>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</si>
  <si>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</si>
  <si>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</si>
  <si>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</si>
  <si>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</si>
  <si>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</si>
  <si>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</si>
  <si>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</si>
  <si>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</si>
  <si>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</si>
  <si>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</si>
  <si>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</si>
  <si>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</si>
  <si>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</si>
  <si>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</si>
  <si>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</si>
  <si>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</si>
  <si>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</si>
  <si>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</si>
  <si>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</si>
  <si>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</si>
  <si>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</si>
  <si>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</si>
  <si>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</si>
  <si>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</si>
  <si>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</si>
  <si>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</si>
  <si>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</si>
  <si>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</si>
  <si>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</si>
  <si>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</si>
  <si>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</si>
  <si>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</si>
  <si>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</si>
  <si>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</si>
  <si>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</si>
  <si>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</si>
  <si>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</si>
  <si>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</si>
  <si>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</si>
  <si>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</si>
  <si>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</si>
  <si>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</si>
  <si>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</si>
  <si>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</si>
  <si>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</si>
  <si>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</si>
  <si>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</si>
  <si>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</si>
  <si>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</si>
  <si>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</si>
  <si>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</si>
  <si>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</si>
  <si>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</si>
  <si>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</si>
  <si>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</si>
  <si>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</si>
  <si>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</si>
  <si>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</si>
  <si>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</si>
  <si>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</si>
  <si>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</si>
  <si>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</si>
  <si>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</si>
  <si>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</si>
  <si>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</si>
  <si>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</si>
  <si>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</si>
  <si>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</si>
  <si>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</si>
  <si>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</si>
  <si>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</si>
  <si>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</si>
  <si>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</si>
  <si>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</si>
  <si>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</si>
  <si>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</si>
  <si>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</si>
  <si>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</si>
  <si>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</si>
  <si>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</si>
  <si>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</si>
  <si>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</si>
  <si>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</si>
  <si>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</si>
  <si>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</si>
  <si>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</si>
  <si>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</si>
  <si>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</si>
  <si>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</si>
  <si>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</si>
  <si>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</si>
  <si>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</si>
  <si>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</si>
  <si>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</si>
  <si>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</si>
  <si>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</si>
  <si>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</si>
  <si>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</si>
  <si>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</si>
  <si>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</si>
  <si>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</si>
  <si>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</si>
  <si>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</si>
  <si>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</si>
  <si>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</si>
  <si>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</si>
  <si>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</si>
  <si>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</si>
  <si>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</si>
  <si>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</si>
  <si>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</si>
  <si>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</si>
  <si>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</si>
  <si>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</si>
  <si>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</si>
  <si>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</si>
  <si>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</si>
  <si>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</si>
  <si>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</si>
  <si>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</si>
  <si>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</si>
  <si>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</si>
  <si>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</si>
  <si>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</si>
  <si>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</si>
  <si>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</si>
  <si>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</si>
  <si>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</si>
  <si>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</si>
  <si>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</si>
  <si>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</si>
  <si>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</si>
  <si>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</si>
  <si>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</si>
  <si>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</si>
  <si>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</si>
  <si>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</si>
  <si>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</si>
  <si>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</si>
  <si>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</si>
  <si>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</si>
  <si>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</si>
  <si>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</si>
  <si>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</si>
  <si>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</si>
  <si>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</si>
  <si>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</si>
  <si>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</si>
  <si>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</si>
  <si>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</si>
  <si>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</si>
  <si>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</si>
  <si>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</si>
  <si>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</si>
  <si>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</si>
  <si>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</si>
  <si>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</si>
  <si>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</si>
  <si>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</si>
  <si>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</si>
  <si>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</si>
  <si>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</si>
  <si>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</si>
  <si>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</si>
  <si>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</si>
  <si>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</si>
  <si>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</si>
  <si>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</si>
  <si>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</si>
  <si>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</si>
  <si>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</si>
  <si>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</si>
  <si>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</si>
  <si>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</si>
  <si>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</si>
  <si>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</si>
  <si>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</si>
  <si>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</si>
  <si>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</si>
  <si>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</si>
  <si>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</si>
  <si>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</si>
  <si>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</si>
  <si>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</si>
  <si>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</si>
  <si>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</si>
  <si>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</si>
  <si>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</si>
  <si>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</si>
  <si>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</si>
  <si>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</si>
  <si>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</si>
  <si>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</si>
  <si>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</si>
  <si>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</si>
  <si>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</si>
  <si>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</si>
  <si>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</si>
  <si>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</si>
  <si>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</si>
  <si>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</si>
  <si>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</si>
  <si>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</si>
  <si>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</si>
  <si>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</si>
  <si>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</si>
  <si>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</si>
  <si>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</si>
  <si>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da</t>
  </si>
  <si>
    <t>03055744</t>
  </si>
  <si>
    <t>Trgovina Krk d.d.</t>
  </si>
  <si>
    <t>Malinska, Dubašljanska 80</t>
  </si>
  <si>
    <t>03039145</t>
  </si>
  <si>
    <t>METSS d.o.o.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</si>
  <si>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</si>
  <si>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</si>
  <si>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</si>
  <si>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</si>
  <si>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</si>
  <si>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</si>
  <si>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</si>
  <si>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</si>
  <si>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</si>
  <si>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</si>
  <si>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</si>
  <si>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</si>
  <si>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</si>
  <si>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</si>
  <si>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</si>
  <si>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</si>
  <si>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03177530</t>
  </si>
  <si>
    <t>Virovitica, Zbora narodne garde 1</t>
  </si>
  <si>
    <t>Lovran, 43. Istarske divizije bb</t>
  </si>
  <si>
    <t>1061</t>
  </si>
  <si>
    <t>mlinovi@čak-mlinovi.hr</t>
  </si>
  <si>
    <t xml:space="preserve">Radnik Opatija d.d. </t>
  </si>
  <si>
    <t>u razdoblju 01.01.2012. do 31.03.2012.</t>
  </si>
  <si>
    <t>Čakovec, Žrtava fašizma 2/a</t>
  </si>
  <si>
    <t>stanje na dan 31.03.2012.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</si>
</sst>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4" fillId="0" borderId="25" xfId="63" applyFont="1" applyFill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39" fillId="0" borderId="10" xfId="60" applyNumberFormat="1" applyFont="1" applyFill="1" applyBorder="1" applyAlignment="1" applyProtection="1">
      <alignment vertical="center"/>
      <protection/>
    </xf>
    <xf numFmtId="3" fontId="39" fillId="0" borderId="10" xfId="0" applyNumberFormat="1" applyFont="1" applyFill="1" applyBorder="1" applyAlignment="1" applyProtection="1">
      <alignment vertical="center"/>
      <protection/>
    </xf>
    <xf numFmtId="3" fontId="39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25" xfId="58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57" fillId="33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17" xfId="58" applyFont="1" applyBorder="1" applyAlignment="1" applyProtection="1">
      <alignment horizont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18" fillId="0" borderId="0" xfId="63" applyFont="1" applyBorder="1" applyAlignment="1" applyProtection="1">
      <alignment horizontal="left"/>
      <protection hidden="1"/>
    </xf>
    <xf numFmtId="0" fontId="19" fillId="0" borderId="0" xfId="63" applyFont="1" applyBorder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2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rmal_TFI-POD" xfId="58"/>
    <cellStyle name="Note" xfId="59"/>
    <cellStyle name="Obično_List1" xfId="60"/>
    <cellStyle name="Output" xfId="61"/>
    <cellStyle name="Percent" xfId="62"/>
    <cellStyle name="Stil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&#269;ak-mlinovi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E35" sqref="E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4" t="s">
        <v>248</v>
      </c>
      <c r="B1" s="195"/>
      <c r="C1" s="19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7" t="s">
        <v>249</v>
      </c>
      <c r="B2" s="138"/>
      <c r="C2" s="138"/>
      <c r="D2" s="139"/>
      <c r="E2" s="119">
        <v>40909</v>
      </c>
      <c r="F2" s="12"/>
      <c r="G2" s="13" t="s">
        <v>250</v>
      </c>
      <c r="H2" s="119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0" t="s">
        <v>317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3" t="s">
        <v>251</v>
      </c>
      <c r="B6" s="144"/>
      <c r="C6" s="135" t="s">
        <v>323</v>
      </c>
      <c r="D6" s="13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5" t="s">
        <v>252</v>
      </c>
      <c r="B8" s="146"/>
      <c r="C8" s="135" t="s">
        <v>324</v>
      </c>
      <c r="D8" s="13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253</v>
      </c>
      <c r="B10" s="133"/>
      <c r="C10" s="135" t="s">
        <v>325</v>
      </c>
      <c r="D10" s="13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4"/>
      <c r="B11" s="13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3" t="s">
        <v>254</v>
      </c>
      <c r="B12" s="144"/>
      <c r="C12" s="147" t="s">
        <v>326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3" t="s">
        <v>255</v>
      </c>
      <c r="B14" s="144"/>
      <c r="C14" s="155">
        <v>40000</v>
      </c>
      <c r="D14" s="156"/>
      <c r="E14" s="16"/>
      <c r="F14" s="147" t="s">
        <v>327</v>
      </c>
      <c r="G14" s="157"/>
      <c r="H14" s="157"/>
      <c r="I14" s="15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3" t="s">
        <v>256</v>
      </c>
      <c r="B16" s="144"/>
      <c r="C16" s="147" t="s">
        <v>328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3" t="s">
        <v>257</v>
      </c>
      <c r="B18" s="144"/>
      <c r="C18" s="150" t="s">
        <v>357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3" t="s">
        <v>258</v>
      </c>
      <c r="B20" s="144"/>
      <c r="C20" s="162" t="s">
        <v>329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3" t="s">
        <v>259</v>
      </c>
      <c r="B22" s="144"/>
      <c r="C22" s="120">
        <v>60</v>
      </c>
      <c r="D22" s="147" t="s">
        <v>327</v>
      </c>
      <c r="E22" s="159"/>
      <c r="F22" s="160"/>
      <c r="G22" s="143"/>
      <c r="H22" s="16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3" t="s">
        <v>260</v>
      </c>
      <c r="B24" s="144"/>
      <c r="C24" s="120">
        <v>20</v>
      </c>
      <c r="D24" s="147" t="s">
        <v>330</v>
      </c>
      <c r="E24" s="159"/>
      <c r="F24" s="159"/>
      <c r="G24" s="160"/>
      <c r="H24" s="51" t="s">
        <v>261</v>
      </c>
      <c r="I24" s="131">
        <v>1810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9"/>
      <c r="J25" s="10"/>
      <c r="K25" s="10"/>
      <c r="L25" s="10"/>
    </row>
    <row r="26" spans="1:12" ht="12.75">
      <c r="A26" s="143" t="s">
        <v>262</v>
      </c>
      <c r="B26" s="144"/>
      <c r="C26" s="121" t="s">
        <v>331</v>
      </c>
      <c r="D26" s="25"/>
      <c r="E26" s="33"/>
      <c r="F26" s="24"/>
      <c r="G26" s="161" t="s">
        <v>263</v>
      </c>
      <c r="H26" s="144"/>
      <c r="I26" s="122" t="s">
        <v>356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7" t="s">
        <v>358</v>
      </c>
      <c r="B30" s="148"/>
      <c r="C30" s="148"/>
      <c r="D30" s="149"/>
      <c r="E30" s="147" t="s">
        <v>355</v>
      </c>
      <c r="F30" s="148"/>
      <c r="G30" s="149"/>
      <c r="H30" s="135" t="s">
        <v>332</v>
      </c>
      <c r="I30" s="136"/>
      <c r="J30" s="10"/>
      <c r="K30" s="10"/>
      <c r="L30" s="10"/>
    </row>
    <row r="31" spans="1:12" ht="12.75">
      <c r="A31" s="94"/>
      <c r="B31" s="22"/>
      <c r="C31" s="21"/>
      <c r="D31" s="171"/>
      <c r="E31" s="171"/>
      <c r="F31" s="171"/>
      <c r="G31" s="172"/>
      <c r="H31" s="16"/>
      <c r="I31" s="100"/>
      <c r="J31" s="10"/>
      <c r="K31" s="10"/>
      <c r="L31" s="10"/>
    </row>
    <row r="32" spans="1:12" ht="12.75">
      <c r="A32" s="147" t="s">
        <v>333</v>
      </c>
      <c r="B32" s="159"/>
      <c r="C32" s="159"/>
      <c r="D32" s="160"/>
      <c r="E32" s="147" t="s">
        <v>334</v>
      </c>
      <c r="F32" s="148"/>
      <c r="G32" s="149"/>
      <c r="H32" s="135" t="s">
        <v>335</v>
      </c>
      <c r="I32" s="13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7" t="s">
        <v>336</v>
      </c>
      <c r="B34" s="159"/>
      <c r="C34" s="159"/>
      <c r="D34" s="160"/>
      <c r="E34" s="147" t="s">
        <v>360</v>
      </c>
      <c r="F34" s="159"/>
      <c r="G34" s="160"/>
      <c r="H34" s="135" t="s">
        <v>337</v>
      </c>
      <c r="I34" s="13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7" t="s">
        <v>338</v>
      </c>
      <c r="B36" s="159"/>
      <c r="C36" s="159"/>
      <c r="D36" s="160"/>
      <c r="E36" s="147" t="s">
        <v>339</v>
      </c>
      <c r="F36" s="159"/>
      <c r="G36" s="160"/>
      <c r="H36" s="135" t="s">
        <v>340</v>
      </c>
      <c r="I36" s="136"/>
      <c r="J36" s="10"/>
      <c r="K36" s="10"/>
      <c r="L36" s="10"/>
    </row>
    <row r="37" spans="1:12" ht="12.75">
      <c r="A37" s="102"/>
      <c r="B37" s="30"/>
      <c r="C37" s="173"/>
      <c r="D37" s="174"/>
      <c r="E37" s="16"/>
      <c r="F37" s="173"/>
      <c r="G37" s="174"/>
      <c r="H37" s="16"/>
      <c r="I37" s="95"/>
      <c r="J37" s="10"/>
      <c r="K37" s="10"/>
      <c r="L37" s="10"/>
    </row>
    <row r="38" spans="1:12" ht="12.75">
      <c r="A38" s="147" t="s">
        <v>341</v>
      </c>
      <c r="B38" s="159"/>
      <c r="C38" s="159"/>
      <c r="D38" s="160"/>
      <c r="E38" s="147" t="s">
        <v>342</v>
      </c>
      <c r="F38" s="159"/>
      <c r="G38" s="160"/>
      <c r="H38" s="135" t="s">
        <v>343</v>
      </c>
      <c r="I38" s="136">
        <v>3033023</v>
      </c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 t="s">
        <v>344</v>
      </c>
      <c r="B40" s="159"/>
      <c r="C40" s="159"/>
      <c r="D40" s="160"/>
      <c r="E40" s="147" t="s">
        <v>354</v>
      </c>
      <c r="F40" s="159"/>
      <c r="G40" s="160"/>
      <c r="H40" s="135" t="s">
        <v>353</v>
      </c>
      <c r="I40" s="13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2" t="s">
        <v>267</v>
      </c>
      <c r="B44" s="183"/>
      <c r="C44" s="135"/>
      <c r="D44" s="136"/>
      <c r="E44" s="26"/>
      <c r="F44" s="147"/>
      <c r="G44" s="175"/>
      <c r="H44" s="175"/>
      <c r="I44" s="176"/>
      <c r="J44" s="10"/>
      <c r="K44" s="10"/>
      <c r="L44" s="10"/>
    </row>
    <row r="45" spans="1:12" ht="12.75">
      <c r="A45" s="102"/>
      <c r="B45" s="30"/>
      <c r="C45" s="173"/>
      <c r="D45" s="174"/>
      <c r="E45" s="16"/>
      <c r="F45" s="173"/>
      <c r="G45" s="177"/>
      <c r="H45" s="35"/>
      <c r="I45" s="106"/>
      <c r="J45" s="10"/>
      <c r="K45" s="10"/>
      <c r="L45" s="10"/>
    </row>
    <row r="46" spans="1:12" ht="12.75">
      <c r="A46" s="132" t="s">
        <v>268</v>
      </c>
      <c r="B46" s="183"/>
      <c r="C46" s="147" t="s">
        <v>345</v>
      </c>
      <c r="D46" s="148"/>
      <c r="E46" s="148"/>
      <c r="F46" s="148"/>
      <c r="G46" s="148"/>
      <c r="H46" s="148"/>
      <c r="I46" s="14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270</v>
      </c>
      <c r="B48" s="183"/>
      <c r="C48" s="187" t="s">
        <v>346</v>
      </c>
      <c r="D48" s="188"/>
      <c r="E48" s="197"/>
      <c r="F48" s="16"/>
      <c r="G48" s="51" t="s">
        <v>271</v>
      </c>
      <c r="H48" s="187" t="s">
        <v>347</v>
      </c>
      <c r="I48" s="19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257</v>
      </c>
      <c r="B50" s="183"/>
      <c r="C50" s="184" t="s">
        <v>348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3" t="s">
        <v>272</v>
      </c>
      <c r="B52" s="144"/>
      <c r="C52" s="187" t="s">
        <v>349</v>
      </c>
      <c r="D52" s="188"/>
      <c r="E52" s="188"/>
      <c r="F52" s="188"/>
      <c r="G52" s="188"/>
      <c r="H52" s="188"/>
      <c r="I52" s="154"/>
      <c r="J52" s="10"/>
      <c r="K52" s="10"/>
      <c r="L52" s="10"/>
    </row>
    <row r="53" spans="1:12" ht="12.75">
      <c r="A53" s="107"/>
      <c r="B53" s="20"/>
      <c r="C53" s="196" t="s">
        <v>273</v>
      </c>
      <c r="D53" s="196"/>
      <c r="E53" s="196"/>
      <c r="F53" s="196"/>
      <c r="G53" s="196"/>
      <c r="H53" s="196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9" t="s">
        <v>274</v>
      </c>
      <c r="C55" s="190"/>
      <c r="D55" s="190"/>
      <c r="E55" s="19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7"/>
      <c r="B57" s="191" t="s">
        <v>307</v>
      </c>
      <c r="C57" s="192"/>
      <c r="D57" s="192"/>
      <c r="E57" s="192"/>
      <c r="F57" s="192"/>
      <c r="G57" s="192"/>
      <c r="H57" s="192"/>
      <c r="I57" s="109"/>
      <c r="J57" s="10"/>
      <c r="K57" s="10"/>
      <c r="L57" s="10"/>
    </row>
    <row r="58" spans="1:12" ht="12.75">
      <c r="A58" s="107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7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8" t="s">
        <v>277</v>
      </c>
      <c r="H62" s="179"/>
      <c r="I62" s="18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1"/>
      <c r="H63" s="18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čak-mlinovi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7">
      <selection activeCell="A3" sqref="A3:K3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361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350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8" t="s">
        <v>278</v>
      </c>
      <c r="J4" s="59" t="s">
        <v>319</v>
      </c>
      <c r="K4" s="60" t="s">
        <v>320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7">
        <v>2</v>
      </c>
      <c r="J5" s="56">
        <v>3</v>
      </c>
      <c r="K5" s="56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30"/>
      <c r="I7" s="3">
        <v>1</v>
      </c>
      <c r="J7" s="6"/>
      <c r="K7" s="6"/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53">
        <f>J9+J16+J26+J35+J39</f>
        <v>398295931</v>
      </c>
      <c r="K8" s="53">
        <f>K9+K16+K26+K35+K39</f>
        <v>400156793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3">
        <f>SUM(J10:J15)</f>
        <v>8702533</v>
      </c>
      <c r="K9" s="53">
        <f>SUM(K10:K15)</f>
        <v>9914534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799033</v>
      </c>
      <c r="K11" s="7">
        <v>869623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7624992</v>
      </c>
      <c r="K12" s="7">
        <v>8696880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/>
      <c r="K14" s="7"/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278508</v>
      </c>
      <c r="K15" s="7">
        <v>348031</v>
      </c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3">
        <f>SUM(J17:J25)</f>
        <v>383525966</v>
      </c>
      <c r="K16" s="53">
        <f>SUM(K17:K25)</f>
        <v>383977483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80857403</v>
      </c>
      <c r="K17" s="7">
        <v>81050796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207411764</v>
      </c>
      <c r="K18" s="7">
        <v>207011474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23519391</v>
      </c>
      <c r="K19" s="7">
        <v>22496177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6072233</v>
      </c>
      <c r="K20" s="7">
        <v>5612276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1686066</v>
      </c>
      <c r="K22" s="7">
        <v>1598262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3863758</v>
      </c>
      <c r="K23" s="7">
        <v>8022359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1140340</v>
      </c>
      <c r="K24" s="7">
        <v>1072141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58975011</v>
      </c>
      <c r="K25" s="7">
        <v>57113998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3">
        <f>SUM(J27:J34)</f>
        <v>5602297</v>
      </c>
      <c r="K26" s="53">
        <f>SUM(K27:K34)</f>
        <v>5799641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/>
      <c r="K27" s="7"/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/>
      <c r="K28" s="7">
        <v>137505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3174979</v>
      </c>
      <c r="K29" s="7">
        <v>3174979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414280</v>
      </c>
      <c r="K31" s="7">
        <v>414280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241034</v>
      </c>
      <c r="K32" s="7">
        <v>326313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23400</v>
      </c>
      <c r="K33" s="7">
        <v>23400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1748604</v>
      </c>
      <c r="K34" s="7">
        <v>1723164</v>
      </c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465135</v>
      </c>
      <c r="K39" s="7">
        <v>465135</v>
      </c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53">
        <f>J41+J49+J56+J64</f>
        <v>365188374</v>
      </c>
      <c r="K40" s="53">
        <f>K41+K49+K56+K64</f>
        <v>327236199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3">
        <f>SUM(J42:J48)</f>
        <v>149037849</v>
      </c>
      <c r="K41" s="53">
        <f>SUM(K42:K48)</f>
        <v>130193279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43172775</v>
      </c>
      <c r="K42" s="7">
        <v>24539275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/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3543072</v>
      </c>
      <c r="K44" s="7">
        <v>5184119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100516129</v>
      </c>
      <c r="K45" s="7">
        <v>96027477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1805873</v>
      </c>
      <c r="K46" s="7">
        <v>4442408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3">
        <f>SUM(J50:J55)</f>
        <v>81002610</v>
      </c>
      <c r="K49" s="53">
        <f>SUM(K50:K55)</f>
        <v>79158277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/>
      <c r="K50" s="7"/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70902685</v>
      </c>
      <c r="K51" s="7">
        <v>68799481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2697004</v>
      </c>
      <c r="K52" s="7">
        <v>2858260</v>
      </c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3738679</v>
      </c>
      <c r="K53" s="7">
        <v>3825717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1660125</v>
      </c>
      <c r="K54" s="7">
        <v>2495787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2004117</v>
      </c>
      <c r="K55" s="7">
        <v>1179032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3">
        <f>SUM(J57:J63)</f>
        <v>123169877</v>
      </c>
      <c r="K56" s="53">
        <f>SUM(K57:K63)</f>
        <v>106007675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/>
      <c r="K58" s="7"/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1619682</v>
      </c>
      <c r="K61" s="7">
        <v>1572780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121499653</v>
      </c>
      <c r="K62" s="7">
        <v>75402183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50542</v>
      </c>
      <c r="K63" s="7">
        <v>29032712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11978038</v>
      </c>
      <c r="K64" s="7">
        <v>11876968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737733</v>
      </c>
      <c r="K65" s="7">
        <v>1949548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53">
        <f>J7+J8+J40+J65</f>
        <v>764222038</v>
      </c>
      <c r="K66" s="53">
        <f>K7+K8+K40+K65</f>
        <v>729342540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/>
      <c r="K67" s="8"/>
    </row>
    <row r="68" spans="1:11" ht="12.75">
      <c r="A68" s="208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30"/>
      <c r="I69" s="3">
        <v>62</v>
      </c>
      <c r="J69" s="54">
        <f>J70+J71+J72+J78+J79+J82+J85</f>
        <v>505977020</v>
      </c>
      <c r="K69" s="54">
        <f>K70+K71+K72+K78+K79+K82+K85</f>
        <v>501419262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42000000</v>
      </c>
      <c r="K70" s="7">
        <v>42000000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0</v>
      </c>
      <c r="K71" s="7">
        <v>0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3636985</v>
      </c>
      <c r="K73" s="7">
        <v>3636985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0</v>
      </c>
      <c r="K74" s="7">
        <v>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0</v>
      </c>
      <c r="K75" s="7">
        <v>0</v>
      </c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18449373</v>
      </c>
      <c r="K77" s="7">
        <v>18449373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106947619</v>
      </c>
      <c r="K78" s="7">
        <v>106905971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3">
        <f>J80-J81</f>
        <v>240021918</v>
      </c>
      <c r="K79" s="53">
        <f>K80-K81</f>
        <v>265972530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240021918</v>
      </c>
      <c r="K80" s="7">
        <v>265972530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3">
        <f>J83-J84</f>
        <v>32459836</v>
      </c>
      <c r="K82" s="53">
        <f>K83-K84</f>
        <v>3122424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32459836</v>
      </c>
      <c r="K83" s="7">
        <v>3122424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62461289</v>
      </c>
      <c r="K85" s="7">
        <v>61331979</v>
      </c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53">
        <f>SUM(J87:J89)</f>
        <v>2262268</v>
      </c>
      <c r="K86" s="53">
        <f>SUM(K87:K89)</f>
        <v>2262268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/>
      <c r="K87" s="7"/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2262268</v>
      </c>
      <c r="K89" s="7">
        <v>2262268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53">
        <f>SUM(J91:J99)</f>
        <v>84099298</v>
      </c>
      <c r="K90" s="53">
        <f>SUM(K91:K99)</f>
        <v>79190302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74903579</v>
      </c>
      <c r="K93" s="7">
        <v>69994583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/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9195719</v>
      </c>
      <c r="K99" s="7">
        <v>9195719</v>
      </c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53">
        <f>SUM(J101:J112)</f>
        <v>165349847</v>
      </c>
      <c r="K100" s="53">
        <f>SUM(K101:K112)</f>
        <v>141601410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/>
      <c r="K101" s="7"/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7131257</v>
      </c>
      <c r="K102" s="7">
        <v>698264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1028015</v>
      </c>
      <c r="K103" s="7">
        <v>1673427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982398</v>
      </c>
      <c r="K104" s="7">
        <v>1737561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124320227</v>
      </c>
      <c r="K105" s="7">
        <v>111826111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2803085</v>
      </c>
      <c r="K106" s="7">
        <v>3519143</v>
      </c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3513699</v>
      </c>
      <c r="K107" s="7">
        <v>1951310</v>
      </c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11451583</v>
      </c>
      <c r="K108" s="7">
        <v>9346420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13583927</v>
      </c>
      <c r="K109" s="7">
        <v>10439378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341032</v>
      </c>
      <c r="K110" s="7">
        <v>180564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194624</v>
      </c>
      <c r="K112" s="7">
        <v>229232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6533605</v>
      </c>
      <c r="K113" s="7">
        <v>4869298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53">
        <f>J69+J86+J90+J100+J113</f>
        <v>764222038</v>
      </c>
      <c r="K114" s="53">
        <f>K69+K86+K90+K100+K113</f>
        <v>729342540</v>
      </c>
    </row>
    <row r="115" spans="1:11" ht="12.75">
      <c r="A115" s="205" t="s">
        <v>57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8"/>
      <c r="K115" s="8"/>
    </row>
    <row r="116" spans="1:11" ht="12.75">
      <c r="A116" s="208" t="s">
        <v>310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v>443515731</v>
      </c>
      <c r="K118" s="7">
        <v>440087283</v>
      </c>
    </row>
    <row r="119" spans="1:11" ht="12.75">
      <c r="A119" s="198" t="s">
        <v>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>
        <v>62461289</v>
      </c>
      <c r="K119" s="8">
        <v>61331979</v>
      </c>
    </row>
    <row r="120" spans="1:11" ht="12.75">
      <c r="A120" s="201" t="s">
        <v>311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J66" sqref="J66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43" t="s">
        <v>359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9" t="s">
        <v>351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58" t="s">
        <v>59</v>
      </c>
      <c r="B4" s="258"/>
      <c r="C4" s="258"/>
      <c r="D4" s="258"/>
      <c r="E4" s="258"/>
      <c r="F4" s="258"/>
      <c r="G4" s="258"/>
      <c r="H4" s="258"/>
      <c r="I4" s="58" t="s">
        <v>279</v>
      </c>
      <c r="J4" s="257" t="s">
        <v>319</v>
      </c>
      <c r="K4" s="257"/>
      <c r="L4" s="257" t="s">
        <v>320</v>
      </c>
      <c r="M4" s="257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30"/>
      <c r="I7" s="3">
        <v>111</v>
      </c>
      <c r="J7" s="54">
        <f>SUM(J8:J9)</f>
        <v>208980732</v>
      </c>
      <c r="K7" s="54">
        <f>SUM(K8:K9)</f>
        <v>208980732</v>
      </c>
      <c r="L7" s="54">
        <f>SUM(L8:L9)</f>
        <v>218299444</v>
      </c>
      <c r="M7" s="54">
        <f>SUM(M8:M9)</f>
        <v>218299444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197987361</v>
      </c>
      <c r="K8" s="7">
        <v>197987361</v>
      </c>
      <c r="L8" s="7">
        <v>208505350</v>
      </c>
      <c r="M8" s="7">
        <v>208505350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10993371</v>
      </c>
      <c r="K9" s="7">
        <v>10993371</v>
      </c>
      <c r="L9" s="7">
        <v>9794094</v>
      </c>
      <c r="M9" s="7">
        <v>9794094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53">
        <f>J11+J12+J16+J20+J21+J22+J25+J26</f>
        <v>195867367</v>
      </c>
      <c r="K10" s="53">
        <f>K11+K12+K16+K20+K21+K22+K25+K26</f>
        <v>195867367</v>
      </c>
      <c r="L10" s="53">
        <f>L11+L12+L16+L20+L21+L22+L25+L26</f>
        <v>215375236</v>
      </c>
      <c r="M10" s="53">
        <f>M11+M12+M16+M20+M21+M22+M25+M26</f>
        <v>215375236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>
        <v>-200658</v>
      </c>
      <c r="K11" s="7">
        <v>-200658</v>
      </c>
      <c r="L11" s="7">
        <v>-1669745</v>
      </c>
      <c r="M11" s="7">
        <v>-1669745</v>
      </c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53">
        <f>SUM(J13:J15)</f>
        <v>156341244</v>
      </c>
      <c r="K12" s="53">
        <f>SUM(K13:K15)</f>
        <v>156341244</v>
      </c>
      <c r="L12" s="53">
        <f>SUM(L13:L15)</f>
        <v>174303496</v>
      </c>
      <c r="M12" s="53">
        <f>SUM(M13:M15)</f>
        <v>174303496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31193353</v>
      </c>
      <c r="K13" s="7">
        <v>31193353</v>
      </c>
      <c r="L13" s="126">
        <v>31959289</v>
      </c>
      <c r="M13" s="126">
        <v>31959289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117850625</v>
      </c>
      <c r="K14" s="7">
        <v>117850625</v>
      </c>
      <c r="L14" s="126">
        <v>134364445</v>
      </c>
      <c r="M14" s="126">
        <v>134364445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7297266</v>
      </c>
      <c r="K15" s="7">
        <v>7297266</v>
      </c>
      <c r="L15" s="126">
        <v>7979762</v>
      </c>
      <c r="M15" s="126">
        <v>7979762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53">
        <f>SUM(J17:J19)</f>
        <v>27320541</v>
      </c>
      <c r="K16" s="53">
        <f>SUM(K17:K19)</f>
        <v>27320541</v>
      </c>
      <c r="L16" s="53">
        <f>SUM(L17:L19)</f>
        <v>27757580</v>
      </c>
      <c r="M16" s="53">
        <f>SUM(M17:M19)</f>
        <v>27757580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17318794</v>
      </c>
      <c r="K17" s="7">
        <v>17318794</v>
      </c>
      <c r="L17" s="7">
        <v>17664515</v>
      </c>
      <c r="M17" s="7">
        <v>17664515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6008417</v>
      </c>
      <c r="K18" s="7">
        <v>6008417</v>
      </c>
      <c r="L18" s="7">
        <v>5765887</v>
      </c>
      <c r="M18" s="7">
        <v>5765887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3993330</v>
      </c>
      <c r="K19" s="7">
        <v>3993330</v>
      </c>
      <c r="L19" s="7">
        <v>4327178</v>
      </c>
      <c r="M19" s="7">
        <v>4327178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6422606</v>
      </c>
      <c r="K20" s="7">
        <v>6422606</v>
      </c>
      <c r="L20" s="7">
        <v>7155064</v>
      </c>
      <c r="M20" s="7">
        <v>7155064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5744211</v>
      </c>
      <c r="K21" s="7">
        <v>5744211</v>
      </c>
      <c r="L21" s="7">
        <v>7015362</v>
      </c>
      <c r="M21" s="7">
        <v>7015362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53">
        <f>SUM(J23:J24)</f>
        <v>52597</v>
      </c>
      <c r="K22" s="53">
        <f>SUM(K23:K24)</f>
        <v>52597</v>
      </c>
      <c r="L22" s="53">
        <f>SUM(L23:L24)</f>
        <v>35994</v>
      </c>
      <c r="M22" s="53">
        <f>SUM(M23:M24)</f>
        <v>35994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52597</v>
      </c>
      <c r="K24" s="7">
        <v>52597</v>
      </c>
      <c r="L24" s="7">
        <v>35994</v>
      </c>
      <c r="M24" s="7">
        <v>35994</v>
      </c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>
        <v>186826</v>
      </c>
      <c r="K26" s="7">
        <v>186826</v>
      </c>
      <c r="L26" s="7">
        <v>777485</v>
      </c>
      <c r="M26" s="7">
        <v>777485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53">
        <f>SUM(J28:J32)</f>
        <v>989312</v>
      </c>
      <c r="K27" s="53">
        <f>SUM(K28:K32)</f>
        <v>989312</v>
      </c>
      <c r="L27" s="53">
        <f>SUM(L28:L32)</f>
        <v>1343229</v>
      </c>
      <c r="M27" s="53">
        <f>SUM(M28:M32)</f>
        <v>1343229</v>
      </c>
    </row>
    <row r="28" spans="1:13" ht="12.75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/>
      <c r="K28" s="7"/>
      <c r="L28" s="7"/>
      <c r="M28" s="7"/>
    </row>
    <row r="29" spans="1:13" ht="12.75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989312</v>
      </c>
      <c r="K29" s="7">
        <v>989312</v>
      </c>
      <c r="L29" s="7">
        <v>1343229</v>
      </c>
      <c r="M29" s="7">
        <v>1343229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/>
      <c r="K30" s="7"/>
      <c r="L30" s="7"/>
      <c r="M30" s="7"/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/>
      <c r="K31" s="7"/>
      <c r="L31" s="7"/>
      <c r="M31" s="7"/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/>
      <c r="K32" s="7"/>
      <c r="L32" s="7"/>
      <c r="M32" s="7"/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53">
        <f>SUM(J34:J37)</f>
        <v>531228</v>
      </c>
      <c r="K33" s="53">
        <f>SUM(K34:K37)</f>
        <v>531228</v>
      </c>
      <c r="L33" s="53">
        <f>SUM(L34:L37)</f>
        <v>1311568</v>
      </c>
      <c r="M33" s="53">
        <f>SUM(M34:M37)</f>
        <v>1311568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531228</v>
      </c>
      <c r="K35" s="7">
        <v>531228</v>
      </c>
      <c r="L35" s="7">
        <v>1311568</v>
      </c>
      <c r="M35" s="7">
        <v>1311568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/>
      <c r="K36" s="7"/>
      <c r="L36" s="7"/>
      <c r="M36" s="7"/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/>
      <c r="K37" s="7"/>
      <c r="L37" s="7"/>
      <c r="M37" s="7"/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/>
      <c r="K38" s="7"/>
      <c r="L38" s="7"/>
      <c r="M38" s="7"/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>
        <v>1328900</v>
      </c>
      <c r="K39" s="7">
        <v>1328900</v>
      </c>
      <c r="L39" s="7">
        <v>25440</v>
      </c>
      <c r="M39" s="7">
        <v>25440</v>
      </c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53">
        <f>J7+J27+J38+J40</f>
        <v>209970044</v>
      </c>
      <c r="K42" s="53">
        <f>K7+K27+K38+K40</f>
        <v>209970044</v>
      </c>
      <c r="L42" s="53">
        <f>L7+L27+L38+L40</f>
        <v>219642673</v>
      </c>
      <c r="M42" s="53">
        <f>M7+M27+M38+M40</f>
        <v>219642673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53">
        <f>J10+J33+J39+J41</f>
        <v>197727495</v>
      </c>
      <c r="K43" s="53">
        <f>K10+K33+K39+K41</f>
        <v>197727495</v>
      </c>
      <c r="L43" s="53">
        <f>L10+L33+L39+L41</f>
        <v>216712244</v>
      </c>
      <c r="M43" s="53">
        <f>M10+M33+M39+M41</f>
        <v>216712244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53">
        <f>J42-J43</f>
        <v>12242549</v>
      </c>
      <c r="K44" s="53">
        <f>K42-K43</f>
        <v>12242549</v>
      </c>
      <c r="L44" s="53">
        <f>L42-L43</f>
        <v>2930429</v>
      </c>
      <c r="M44" s="53">
        <f>M42-M43</f>
        <v>2930429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12242549</v>
      </c>
      <c r="K45" s="53">
        <f>IF(K42&gt;K43,K42-K43,0)</f>
        <v>12242549</v>
      </c>
      <c r="L45" s="53">
        <f>IF(L42&gt;L43,L42-L43,0)</f>
        <v>2930429</v>
      </c>
      <c r="M45" s="53">
        <f>IF(M42&gt;M43,M42-M43,0)</f>
        <v>2930429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>
        <v>747706</v>
      </c>
      <c r="K47" s="7">
        <v>747706</v>
      </c>
      <c r="L47" s="7">
        <v>528299</v>
      </c>
      <c r="M47" s="7">
        <v>528299</v>
      </c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3">
        <f>J44-J47</f>
        <v>11494843</v>
      </c>
      <c r="K48" s="53">
        <f>K44-K47</f>
        <v>11494843</v>
      </c>
      <c r="L48" s="53">
        <f>L44-L47</f>
        <v>2402130</v>
      </c>
      <c r="M48" s="53">
        <f>M44-M47</f>
        <v>2402130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11494843</v>
      </c>
      <c r="K49" s="53">
        <f>IF(K48&gt;0,K48,0)</f>
        <v>11494843</v>
      </c>
      <c r="L49" s="53">
        <f>IF(L48&gt;0,L48,0)</f>
        <v>2402130</v>
      </c>
      <c r="M49" s="53">
        <f>IF(M48&gt;0,M48,0)</f>
        <v>2402130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8" t="s">
        <v>312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5"/>
      <c r="J52" s="55"/>
      <c r="K52" s="55"/>
      <c r="L52" s="55"/>
      <c r="M52" s="62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>
        <v>13132250</v>
      </c>
      <c r="K53" s="7">
        <v>13132250</v>
      </c>
      <c r="L53" s="7">
        <v>3122424</v>
      </c>
      <c r="M53" s="7">
        <v>3122424</v>
      </c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>
        <v>-1637407</v>
      </c>
      <c r="K54" s="8">
        <v>-1637407</v>
      </c>
      <c r="L54" s="8">
        <v>-720294</v>
      </c>
      <c r="M54" s="8">
        <v>-720294</v>
      </c>
    </row>
    <row r="55" spans="1:13" ht="12.75" customHeight="1">
      <c r="A55" s="208" t="s">
        <v>189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30"/>
      <c r="I56" s="9">
        <v>157</v>
      </c>
      <c r="J56" s="6">
        <v>11494843</v>
      </c>
      <c r="K56" s="6">
        <v>11494843</v>
      </c>
      <c r="L56" s="6">
        <v>2402130</v>
      </c>
      <c r="M56" s="6">
        <v>2402130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/>
      <c r="K58" s="7"/>
      <c r="L58" s="7"/>
      <c r="M58" s="7"/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127"/>
      <c r="K59" s="7"/>
      <c r="L59" s="127"/>
      <c r="M59" s="7"/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/>
      <c r="K60" s="7"/>
      <c r="L60" s="7"/>
      <c r="M60" s="7"/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/>
      <c r="K61" s="7"/>
      <c r="L61" s="7"/>
      <c r="M61" s="7"/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/>
      <c r="M62" s="7"/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/>
      <c r="M63" s="7"/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/>
      <c r="M64" s="7">
        <v>0</v>
      </c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/>
      <c r="M65" s="7"/>
    </row>
    <row r="66" spans="1:13" ht="12.75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61">
        <f>J56+J66</f>
        <v>11494843</v>
      </c>
      <c r="K67" s="61">
        <f>K56+K66</f>
        <v>11494843</v>
      </c>
      <c r="L67" s="61">
        <f>L56+L66</f>
        <v>2402130</v>
      </c>
      <c r="M67" s="61">
        <f>M56+M66</f>
        <v>2402130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>
        <v>13132250</v>
      </c>
      <c r="K70" s="7">
        <v>13132250</v>
      </c>
      <c r="L70" s="7">
        <v>3122424</v>
      </c>
      <c r="M70" s="7">
        <v>3122424</v>
      </c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>
        <v>-1637407</v>
      </c>
      <c r="K71" s="8">
        <v>-1637407</v>
      </c>
      <c r="L71" s="8">
        <v>-720294</v>
      </c>
      <c r="M71" s="8">
        <v>-720294</v>
      </c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53:M54 J47:M47 K58:L65 K56:L56 K57:M57 J56:J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12:M12 J7:M10 K34:L41 K16:M22 J48:M50 K27:M27 K23:L26 K33:M33 K28:L32 M24:M26 M29 M35 M39 K13:K1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3">
      <selection activeCell="A6" sqref="A6:K6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359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352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8">
        <v>2</v>
      </c>
      <c r="J5" s="69" t="s">
        <v>283</v>
      </c>
      <c r="K5" s="69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0"/>
      <c r="J6" s="260"/>
      <c r="K6" s="261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5">
        <v>12242549</v>
      </c>
      <c r="K7" s="7">
        <v>2930429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5">
        <v>6422606</v>
      </c>
      <c r="K8" s="7">
        <v>7155064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>
        <v>1844333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5">
        <v>18683563</v>
      </c>
      <c r="K11" s="7">
        <v>18844570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5"/>
      <c r="K12" s="7">
        <v>1664307</v>
      </c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64">
        <f>SUM(J7:J12)</f>
        <v>37348718</v>
      </c>
      <c r="K13" s="53">
        <f>SUM(K7:K12)</f>
        <v>32438703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11226905</v>
      </c>
      <c r="K14" s="7">
        <v>17960856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5">
        <v>11160817</v>
      </c>
      <c r="K15" s="7"/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2433420</v>
      </c>
      <c r="K17" s="7">
        <v>5301130</v>
      </c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64">
        <f>SUM(J14:J17)</f>
        <v>24821142</v>
      </c>
      <c r="K18" s="53">
        <f>SUM(K14:K17)</f>
        <v>23261986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64">
        <f>IF(J13&gt;J18,J13-J18,0)</f>
        <v>12527576</v>
      </c>
      <c r="K19" s="53">
        <f>IF(K13&gt;K18,K13-K18,0)</f>
        <v>9176717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8" t="s">
        <v>159</v>
      </c>
      <c r="B21" s="209"/>
      <c r="C21" s="209"/>
      <c r="D21" s="209"/>
      <c r="E21" s="209"/>
      <c r="F21" s="209"/>
      <c r="G21" s="209"/>
      <c r="H21" s="209"/>
      <c r="I21" s="260"/>
      <c r="J21" s="260"/>
      <c r="K21" s="261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/>
      <c r="K22" s="7"/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267597</v>
      </c>
      <c r="K24" s="7">
        <v>1121890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>
        <v>16964858</v>
      </c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64">
        <f>SUM(J22:J26)</f>
        <v>267597</v>
      </c>
      <c r="K27" s="53">
        <f>SUM(K22:K26)</f>
        <v>18086748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3753679</v>
      </c>
      <c r="K28" s="7">
        <v>8897958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>
        <v>10738701</v>
      </c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64">
        <f>SUM(J28:J30)</f>
        <v>14492380</v>
      </c>
      <c r="K31" s="53">
        <f>SUM(K28:K30)</f>
        <v>8897958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4">
        <f>IF(J27&gt;J31,J27-J31,0)</f>
        <v>0</v>
      </c>
      <c r="K32" s="53">
        <f>IF(K27&gt;K31,K27-K31,0)</f>
        <v>9188790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64">
        <f>IF(J31&gt;J27,J31-J27,0)</f>
        <v>14224783</v>
      </c>
      <c r="K33" s="53">
        <f>IF(K31&gt;K27,K31-K27,0)</f>
        <v>0</v>
      </c>
    </row>
    <row r="34" spans="1:11" ht="12.75">
      <c r="A34" s="208" t="s">
        <v>160</v>
      </c>
      <c r="B34" s="209"/>
      <c r="C34" s="209"/>
      <c r="D34" s="209"/>
      <c r="E34" s="209"/>
      <c r="F34" s="209"/>
      <c r="G34" s="209"/>
      <c r="H34" s="209"/>
      <c r="I34" s="260"/>
      <c r="J34" s="260"/>
      <c r="K34" s="261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1641183</v>
      </c>
      <c r="K36" s="7"/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64">
        <f>SUM(J35:J37)</f>
        <v>1641183</v>
      </c>
      <c r="K38" s="53">
        <f>SUM(K35:K37)</f>
        <v>0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/>
      <c r="K39" s="128">
        <v>10696577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/>
      <c r="K40" s="128">
        <v>7770000</v>
      </c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64">
        <f>SUM(J39:J43)</f>
        <v>0</v>
      </c>
      <c r="K44" s="53">
        <f>SUM(K39:K43)</f>
        <v>18466577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64">
        <f>IF(J38&gt;J44,J38-J44,0)</f>
        <v>1641183</v>
      </c>
      <c r="K45" s="53">
        <f>IF(K38&gt;K44,K38-K44,0)</f>
        <v>0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64">
        <f>IF(J44&gt;J38,J44-J38,0)</f>
        <v>0</v>
      </c>
      <c r="K46" s="53">
        <f>IF(K44&gt;K38,K44-K38,0)</f>
        <v>18466577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IF(J20-J19+J33-J32+J46-J45&gt;0,J20-J19+J33-J32+J46-J45,0)</f>
        <v>56024</v>
      </c>
      <c r="K48" s="53">
        <f>IF(K20-K19+K33-K32+K46-K45&gt;0,K20-K19+K33-K32+K46-K45,0)</f>
        <v>101070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11903283</v>
      </c>
      <c r="K49" s="7">
        <v>11978038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>
        <v>56024</v>
      </c>
      <c r="K51" s="7">
        <v>101070</v>
      </c>
    </row>
    <row r="52" spans="1:11" ht="12.75">
      <c r="A52" s="198" t="s">
        <v>177</v>
      </c>
      <c r="B52" s="199"/>
      <c r="C52" s="199"/>
      <c r="D52" s="199"/>
      <c r="E52" s="199"/>
      <c r="F52" s="199"/>
      <c r="G52" s="199"/>
      <c r="H52" s="199"/>
      <c r="I52" s="4">
        <v>44</v>
      </c>
      <c r="J52" s="65">
        <f>J49+J50-J51</f>
        <v>11847259</v>
      </c>
      <c r="K52" s="61">
        <f>K49+K50-K51</f>
        <v>11876968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7:K12 J35:K37 J28:K30 J22:K26 J14:K1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:K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283</v>
      </c>
      <c r="K5" s="73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0"/>
      <c r="J6" s="260"/>
      <c r="K6" s="261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9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5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8" t="s">
        <v>159</v>
      </c>
      <c r="B22" s="209"/>
      <c r="C22" s="209"/>
      <c r="D22" s="209"/>
      <c r="E22" s="209"/>
      <c r="F22" s="209"/>
      <c r="G22" s="209"/>
      <c r="H22" s="209"/>
      <c r="I22" s="260"/>
      <c r="J22" s="260"/>
      <c r="K22" s="261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8" t="s">
        <v>160</v>
      </c>
      <c r="B35" s="209"/>
      <c r="C35" s="209"/>
      <c r="D35" s="209"/>
      <c r="E35" s="209"/>
      <c r="F35" s="209"/>
      <c r="G35" s="209"/>
      <c r="H35" s="209"/>
      <c r="I35" s="260">
        <v>0</v>
      </c>
      <c r="J35" s="260"/>
      <c r="K35" s="261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125" zoomScaleSheetLayoutView="125" zoomScalePageLayoutView="0" workbookViewId="0" topLeftCell="A1">
      <selection activeCell="A12" sqref="A12:H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5"/>
    </row>
    <row r="2" spans="1:12" ht="15.75">
      <c r="A2" s="42"/>
      <c r="B2" s="74"/>
      <c r="C2" s="278" t="s">
        <v>282</v>
      </c>
      <c r="D2" s="278"/>
      <c r="E2" s="77">
        <v>40909</v>
      </c>
      <c r="F2" s="43" t="s">
        <v>250</v>
      </c>
      <c r="G2" s="279">
        <v>40999</v>
      </c>
      <c r="H2" s="280"/>
      <c r="I2" s="74"/>
      <c r="J2" s="74"/>
      <c r="K2" s="74"/>
      <c r="L2" s="78"/>
    </row>
    <row r="3" spans="1:11" ht="23.25">
      <c r="A3" s="281" t="s">
        <v>59</v>
      </c>
      <c r="B3" s="281"/>
      <c r="C3" s="281"/>
      <c r="D3" s="281"/>
      <c r="E3" s="281"/>
      <c r="F3" s="281"/>
      <c r="G3" s="281"/>
      <c r="H3" s="281"/>
      <c r="I3" s="81" t="s">
        <v>305</v>
      </c>
      <c r="J3" s="82" t="s">
        <v>150</v>
      </c>
      <c r="K3" s="82" t="s">
        <v>151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80155071</v>
      </c>
      <c r="K5" s="45">
        <v>79908825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30178024</v>
      </c>
      <c r="K7" s="46">
        <v>30114151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253094485</v>
      </c>
      <c r="K8" s="46">
        <v>255157839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8633747</v>
      </c>
      <c r="K9" s="46">
        <v>2402131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133915693</v>
      </c>
      <c r="K10" s="46">
        <v>133836316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9">
        <f>SUM(J5:J13)</f>
        <v>505977020</v>
      </c>
      <c r="K14" s="79">
        <f>SUM(K5:K13)</f>
        <v>501419262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>
        <v>443515731</v>
      </c>
      <c r="K23" s="45">
        <v>440087283</v>
      </c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80">
        <v>62461289</v>
      </c>
      <c r="K24" s="80">
        <v>61331979</v>
      </c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  <row r="28" ht="12.75">
      <c r="J28" s="13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2011-03-28T11:17:39Z</cp:lastPrinted>
  <dcterms:created xsi:type="dcterms:W3CDTF">2008-10-17T11:51:54Z</dcterms:created>
  <dcterms:modified xsi:type="dcterms:W3CDTF">2012-04-27T08:45:27Z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