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85" windowWidth="19260" windowHeight="42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<sst xmlns="http://schemas.openxmlformats.org/spreadsheetml/2006/main" count="412" uniqueCount="362">
  <si>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</si>
  <si>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</si>
  <si>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</si>
  <si>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</si>
  <si>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</si>
  <si>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</si>
  <si>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</si>
  <si>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</si>
  <si>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</si>
  <si>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</si>
  <si>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</si>
  <si>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</si>
  <si>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</si>
  <si>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</si>
  <si>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</si>
  <si>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</si>
  <si>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</si>
  <si>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</si>
  <si>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</si>
  <si>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</si>
  <si>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</si>
  <si>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</si>
  <si>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</si>
  <si>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</si>
  <si>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</si>
  <si>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</si>
  <si>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</si>
  <si>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</si>
  <si>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</si>
  <si>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</si>
  <si>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</si>
  <si>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</si>
  <si>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</si>
  <si>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</si>
  <si>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</si>
  <si>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</si>
  <si>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</si>
  <si>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</si>
  <si>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</si>
  <si>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</si>
  <si>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</si>
  <si>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</si>
  <si>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</si>
  <si>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</si>
  <si>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</si>
  <si>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</si>
  <si>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</si>
  <si>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</si>
  <si>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</si>
  <si>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</si>
  <si>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</si>
  <si>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</si>
  <si>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</si>
  <si>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</si>
  <si>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</si>
  <si>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</si>
  <si>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</si>
  <si>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</si>
  <si>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</si>
  <si>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</si>
  <si>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</si>
  <si>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</si>
  <si>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</si>
  <si>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</si>
  <si>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</si>
  <si>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</si>
  <si>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</si>
  <si>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</si>
  <si>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</si>
  <si>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</si>
  <si>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</si>
  <si>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</si>
  <si>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</si>
  <si>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</si>
  <si>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</si>
  <si>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</si>
  <si>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</si>
  <si>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</si>
  <si>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</si>
  <si>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</si>
  <si>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</si>
  <si>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</si>
  <si>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</si>
  <si>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</si>
  <si>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</si>
  <si>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</si>
  <si>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</si>
  <si>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</si>
  <si>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</si>
  <si>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</si>
  <si>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</si>
  <si>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</si>
  <si>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</si>
  <si>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</si>
  <si>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</si>
  <si>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</si>
  <si>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</si>
  <si>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</si>
  <si>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</si>
  <si>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</si>
  <si>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</si>
  <si>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</si>
  <si>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</si>
  <si>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</si>
  <si>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</si>
  <si>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</si>
  <si>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</si>
  <si>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</si>
  <si>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</si>
  <si>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</si>
  <si>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</si>
  <si>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</si>
  <si>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</si>
  <si>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</si>
  <si>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</si>
  <si>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</si>
  <si>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</si>
  <si>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</si>
  <si>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</si>
  <si>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</si>
  <si>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</si>
  <si>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</si>
  <si>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</si>
  <si>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</si>
  <si>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</si>
  <si>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</si>
  <si>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</si>
  <si>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</si>
  <si>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</si>
  <si>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</si>
  <si>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</si>
  <si>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</si>
  <si>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</si>
  <si>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</si>
  <si>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</si>
  <si>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</si>
  <si>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</si>
  <si>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</si>
  <si>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</si>
  <si>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</si>
  <si>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</si>
  <si>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</si>
  <si>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</si>
  <si>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</si>
  <si>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</si>
  <si>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</si>
  <si>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</si>
  <si>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</si>
  <si>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</si>
  <si>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</si>
  <si>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</si>
  <si>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</si>
  <si>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</si>
  <si>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</si>
  <si>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</si>
  <si>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</si>
  <si>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</si>
  <si>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</si>
  <si>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</si>
  <si>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</si>
  <si>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</si>
  <si>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</si>
  <si>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</si>
  <si>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</si>
  <si>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</si>
  <si>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</si>
  <si>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</si>
  <si>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</si>
  <si>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</si>
  <si>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</si>
  <si>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</si>
  <si>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</si>
  <si>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</si>
  <si>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</si>
  <si>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</si>
  <si>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</si>
  <si>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</si>
  <si>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</si>
  <si>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</si>
  <si>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</si>
  <si>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</si>
  <si>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</si>
  <si>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</si>
  <si>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</si>
  <si>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</si>
  <si>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</si>
  <si>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</si>
  <si>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</si>
  <si>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</si>
  <si>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</si>
  <si>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</si>
  <si>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</si>
  <si>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</si>
  <si>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</si>
  <si>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</si>
  <si>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</si>
  <si>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</si>
  <si>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</si>
  <si>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</si>
  <si>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</si>
  <si>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</si>
  <si>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</si>
  <si>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</si>
  <si>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</si>
  <si>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</si>
  <si>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</si>
  <si>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</si>
  <si>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</si>
  <si>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</si>
  <si>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</si>
  <si>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</si>
  <si>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</si>
  <si>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</si>
  <si>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</si>
  <si>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</si>
  <si>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</si>
  <si>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</si>
  <si>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</si>
  <si>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</si>
  <si>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</si>
  <si>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</si>
  <si>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</si>
  <si>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</si>
  <si>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</si>
  <si>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</si>
  <si>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</si>
  <si>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</si>
  <si>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</si>
  <si>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</si>
  <si>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</si>
  <si>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</si>
  <si>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</si>
  <si>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</si>
  <si>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</si>
  <si>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</si>
  <si>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</si>
  <si>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</si>
  <si>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</si>
  <si>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</si>
  <si>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</si>
  <si>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</si>
  <si>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</si>
  <si>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</si>
  <si>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</si>
  <si>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</si>
  <si>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</si>
  <si>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</si>
  <si>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</si>
  <si>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</si>
  <si>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</si>
  <si>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</si>
  <si>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</si>
  <si>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</si>
  <si>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</si>
  <si>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</si>
  <si>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</si>
  <si>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</si>
  <si>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</si>
  <si>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</si>
  <si>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</si>
  <si>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</si>
  <si>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</si>
  <si>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</si>
  <si>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</si>
  <si>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</si>
  <si>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</si>
  <si>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</si>
  <si>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</si>
  <si>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</si>
  <si>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</si>
  <si>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</si>
  <si>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</si>
  <si>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</si>
  <si>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</si>
  <si>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</si>
  <si>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</si>
  <si>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</si>
  <si>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</si>
  <si>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</si>
  <si>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</si>
  <si>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</si>
  <si>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</si>
  <si>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</si>
  <si>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</si>
  <si>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</si>
  <si>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</si>
  <si>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</si>
  <si>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</si>
  <si>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</si>
  <si>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</si>
  <si>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</si>
  <si>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</si>
  <si>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</si>
  <si>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</si>
  <si>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</si>
  <si>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</si>
  <si>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</si>
  <si>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</si>
  <si>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</si>
  <si>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</si>
  <si>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</si>
  <si>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</si>
  <si>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</si>
  <si>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</si>
  <si>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</si>
  <si>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</si>
  <si>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</si>
  <si>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</si>
  <si>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</si>
  <si>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</si>
  <si>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</si>
  <si>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</si>
  <si>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</si>
  <si>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</si>
  <si>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</si>
  <si>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</si>
  <si>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</si>
  <si>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</si>
  <si>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</si>
  <si>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</si>
  <si>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</si>
  <si>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</si>
  <si>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</si>
  <si>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</si>
  <si>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</si>
  <si>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</si>
  <si>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</si>
  <si>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</si>
  <si>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</si>
  <si>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mlinovi@gak-mlinovi.hr</t>
  </si>
  <si>
    <t>www.cak-mlinovi.hr</t>
  </si>
  <si>
    <t>Međimurska</t>
  </si>
  <si>
    <t>da</t>
  </si>
  <si>
    <t xml:space="preserve">Radnik d.d. </t>
  </si>
  <si>
    <t>Opatija Mileve Sušanj 11</t>
  </si>
  <si>
    <t>03055744</t>
  </si>
  <si>
    <t>Trgovina Krk d.d.</t>
  </si>
  <si>
    <t>Malinska, Dubašljanska 80</t>
  </si>
  <si>
    <t>03039145</t>
  </si>
  <si>
    <t>METSS d.o.o.</t>
  </si>
  <si>
    <t>Čakovec, Žrtava fašizma 2/1</t>
  </si>
  <si>
    <t>01709666</t>
  </si>
  <si>
    <t>Vražap d.o.o.</t>
  </si>
  <si>
    <t>Zadar, Marijana Radeva 28</t>
  </si>
  <si>
    <t>00600059</t>
  </si>
  <si>
    <t>Trgostil d.d.</t>
  </si>
  <si>
    <t>Donja Stubica, Toplička cesta 16</t>
  </si>
  <si>
    <t>03033023</t>
  </si>
  <si>
    <t>Trgocentar d.d.</t>
  </si>
  <si>
    <t>Varga Ružica</t>
  </si>
  <si>
    <t>040 375 520</t>
  </si>
  <si>
    <t>040 375 521</t>
  </si>
  <si>
    <t>ruzica.varga@cak-mlinovi.hr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</si>
  <si>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</si>
  <si>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</si>
  <si>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</si>
  <si>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</si>
  <si>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03177530</t>
  </si>
  <si>
    <t>Virovitica, Zbora narodne garde 1</t>
  </si>
  <si>
    <t>u razdoblju 01.01.2011. do 31.12.2011.</t>
  </si>
  <si>
    <t>stanje na dan 31.12.2011.</t>
  </si>
  <si>
    <t>u razdoblju 01.01.2011. do 30.12.2011.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</si>
</sst>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  <numFmt numFmtId="195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31" borderId="8" applyNumberFormat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8" applyFont="1" applyFill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39" fillId="0" borderId="10" xfId="53" applyNumberFormat="1" applyFont="1" applyFill="1" applyBorder="1" applyAlignment="1" applyProtection="1">
      <alignment vertical="center"/>
      <protection/>
    </xf>
    <xf numFmtId="3" fontId="39" fillId="0" borderId="10" xfId="0" applyNumberFormat="1" applyFont="1" applyFill="1" applyBorder="1" applyAlignment="1" applyProtection="1">
      <alignment vertical="center"/>
      <protection/>
    </xf>
    <xf numFmtId="3" fontId="39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17" xfId="52" applyFont="1" applyBorder="1" applyAlignment="1" applyProtection="1">
      <alignment horizont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0" fontId="18" fillId="0" borderId="0" xfId="58" applyFont="1" applyBorder="1" applyAlignment="1" applyProtection="1">
      <alignment horizontal="left"/>
      <protection hidden="1"/>
    </xf>
    <xf numFmtId="0" fontId="19" fillId="0" borderId="0" xfId="58" applyFont="1" applyBorder="1" applyAlignment="1">
      <alignment/>
      <protection/>
    </xf>
    <xf numFmtId="0" fontId="14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8" applyFont="1" applyAlignment="1">
      <alignment/>
      <protection/>
    </xf>
    <xf numFmtId="0" fontId="16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6" xfId="51"/>
    <cellStyle name="Normal_TFI-POD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E8" sqref="E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2" t="s">
        <v>248</v>
      </c>
      <c r="B1" s="193"/>
      <c r="C1" s="193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6" t="s">
        <v>249</v>
      </c>
      <c r="B2" s="137"/>
      <c r="C2" s="137"/>
      <c r="D2" s="138"/>
      <c r="E2" s="120">
        <v>40544</v>
      </c>
      <c r="F2" s="12"/>
      <c r="G2" s="13" t="s">
        <v>250</v>
      </c>
      <c r="H2" s="120">
        <v>40908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9" t="s">
        <v>317</v>
      </c>
      <c r="B4" s="140"/>
      <c r="C4" s="140"/>
      <c r="D4" s="140"/>
      <c r="E4" s="140"/>
      <c r="F4" s="140"/>
      <c r="G4" s="140"/>
      <c r="H4" s="140"/>
      <c r="I4" s="14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2" t="s">
        <v>251</v>
      </c>
      <c r="B6" s="143"/>
      <c r="C6" s="134" t="s">
        <v>323</v>
      </c>
      <c r="D6" s="13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4" t="s">
        <v>252</v>
      </c>
      <c r="B8" s="145"/>
      <c r="C8" s="134" t="s">
        <v>324</v>
      </c>
      <c r="D8" s="13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253</v>
      </c>
      <c r="B10" s="132"/>
      <c r="C10" s="134" t="s">
        <v>325</v>
      </c>
      <c r="D10" s="13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3"/>
      <c r="B11" s="13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2" t="s">
        <v>254</v>
      </c>
      <c r="B12" s="143"/>
      <c r="C12" s="146" t="s">
        <v>326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2" t="s">
        <v>255</v>
      </c>
      <c r="B14" s="143"/>
      <c r="C14" s="154">
        <v>40000</v>
      </c>
      <c r="D14" s="155"/>
      <c r="E14" s="16"/>
      <c r="F14" s="146" t="s">
        <v>327</v>
      </c>
      <c r="G14" s="156"/>
      <c r="H14" s="156"/>
      <c r="I14" s="15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2" t="s">
        <v>256</v>
      </c>
      <c r="B16" s="143"/>
      <c r="C16" s="146" t="s">
        <v>328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2" t="s">
        <v>257</v>
      </c>
      <c r="B18" s="143"/>
      <c r="C18" s="149" t="s">
        <v>329</v>
      </c>
      <c r="D18" s="150"/>
      <c r="E18" s="150"/>
      <c r="F18" s="150"/>
      <c r="G18" s="150"/>
      <c r="H18" s="150"/>
      <c r="I18" s="15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2" t="s">
        <v>258</v>
      </c>
      <c r="B20" s="143"/>
      <c r="C20" s="149" t="s">
        <v>330</v>
      </c>
      <c r="D20" s="150"/>
      <c r="E20" s="150"/>
      <c r="F20" s="150"/>
      <c r="G20" s="150"/>
      <c r="H20" s="150"/>
      <c r="I20" s="15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2" t="s">
        <v>259</v>
      </c>
      <c r="B22" s="143"/>
      <c r="C22" s="121">
        <v>60</v>
      </c>
      <c r="D22" s="146" t="s">
        <v>327</v>
      </c>
      <c r="E22" s="158"/>
      <c r="F22" s="159"/>
      <c r="G22" s="142"/>
      <c r="H22" s="161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2" t="s">
        <v>260</v>
      </c>
      <c r="B24" s="143"/>
      <c r="C24" s="121">
        <v>20</v>
      </c>
      <c r="D24" s="146" t="s">
        <v>331</v>
      </c>
      <c r="E24" s="158"/>
      <c r="F24" s="158"/>
      <c r="G24" s="159"/>
      <c r="H24" s="51" t="s">
        <v>261</v>
      </c>
      <c r="I24" s="122"/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2" t="s">
        <v>262</v>
      </c>
      <c r="B26" s="143"/>
      <c r="C26" s="123" t="s">
        <v>332</v>
      </c>
      <c r="D26" s="25"/>
      <c r="E26" s="33"/>
      <c r="F26" s="24"/>
      <c r="G26" s="160" t="s">
        <v>263</v>
      </c>
      <c r="H26" s="143"/>
      <c r="I26" s="124"/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2" t="s">
        <v>264</v>
      </c>
      <c r="B28" s="163"/>
      <c r="C28" s="164"/>
      <c r="D28" s="164"/>
      <c r="E28" s="165" t="s">
        <v>265</v>
      </c>
      <c r="F28" s="166"/>
      <c r="G28" s="166"/>
      <c r="H28" s="167" t="s">
        <v>266</v>
      </c>
      <c r="I28" s="168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6" t="s">
        <v>333</v>
      </c>
      <c r="B30" s="147"/>
      <c r="C30" s="147"/>
      <c r="D30" s="148"/>
      <c r="E30" s="146" t="s">
        <v>334</v>
      </c>
      <c r="F30" s="147"/>
      <c r="G30" s="148"/>
      <c r="H30" s="134" t="s">
        <v>335</v>
      </c>
      <c r="I30" s="135"/>
      <c r="J30" s="10"/>
      <c r="K30" s="10"/>
      <c r="L30" s="10"/>
    </row>
    <row r="31" spans="1:12" ht="12.75">
      <c r="A31" s="94"/>
      <c r="B31" s="22"/>
      <c r="C31" s="21"/>
      <c r="D31" s="169"/>
      <c r="E31" s="169"/>
      <c r="F31" s="169"/>
      <c r="G31" s="170"/>
      <c r="H31" s="16"/>
      <c r="I31" s="101"/>
      <c r="J31" s="10"/>
      <c r="K31" s="10"/>
      <c r="L31" s="10"/>
    </row>
    <row r="32" spans="1:12" ht="12.75">
      <c r="A32" s="146" t="s">
        <v>336</v>
      </c>
      <c r="B32" s="158"/>
      <c r="C32" s="158"/>
      <c r="D32" s="159"/>
      <c r="E32" s="146" t="s">
        <v>337</v>
      </c>
      <c r="F32" s="147"/>
      <c r="G32" s="148"/>
      <c r="H32" s="134" t="s">
        <v>338</v>
      </c>
      <c r="I32" s="135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6" t="s">
        <v>339</v>
      </c>
      <c r="B34" s="158"/>
      <c r="C34" s="158"/>
      <c r="D34" s="159"/>
      <c r="E34" s="146" t="s">
        <v>340</v>
      </c>
      <c r="F34" s="158"/>
      <c r="G34" s="159"/>
      <c r="H34" s="134" t="s">
        <v>341</v>
      </c>
      <c r="I34" s="135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6" t="s">
        <v>342</v>
      </c>
      <c r="B36" s="158"/>
      <c r="C36" s="158"/>
      <c r="D36" s="159"/>
      <c r="E36" s="146" t="s">
        <v>343</v>
      </c>
      <c r="F36" s="158"/>
      <c r="G36" s="159"/>
      <c r="H36" s="134" t="s">
        <v>344</v>
      </c>
      <c r="I36" s="135"/>
      <c r="J36" s="10"/>
      <c r="K36" s="10"/>
      <c r="L36" s="10"/>
    </row>
    <row r="37" spans="1:12" ht="12.75">
      <c r="A37" s="103"/>
      <c r="B37" s="30"/>
      <c r="C37" s="171"/>
      <c r="D37" s="172"/>
      <c r="E37" s="16"/>
      <c r="F37" s="171"/>
      <c r="G37" s="172"/>
      <c r="H37" s="16"/>
      <c r="I37" s="95"/>
      <c r="J37" s="10"/>
      <c r="K37" s="10"/>
      <c r="L37" s="10"/>
    </row>
    <row r="38" spans="1:12" ht="12.75">
      <c r="A38" s="146" t="s">
        <v>345</v>
      </c>
      <c r="B38" s="158"/>
      <c r="C38" s="158"/>
      <c r="D38" s="159"/>
      <c r="E38" s="146" t="s">
        <v>346</v>
      </c>
      <c r="F38" s="158"/>
      <c r="G38" s="159"/>
      <c r="H38" s="134" t="s">
        <v>347</v>
      </c>
      <c r="I38" s="135">
        <v>3033023</v>
      </c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6" t="s">
        <v>348</v>
      </c>
      <c r="B40" s="158"/>
      <c r="C40" s="158"/>
      <c r="D40" s="159"/>
      <c r="E40" s="146" t="s">
        <v>358</v>
      </c>
      <c r="F40" s="158"/>
      <c r="G40" s="159"/>
      <c r="H40" s="134" t="s">
        <v>357</v>
      </c>
      <c r="I40" s="135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267</v>
      </c>
      <c r="B44" s="181"/>
      <c r="C44" s="134"/>
      <c r="D44" s="135"/>
      <c r="E44" s="26"/>
      <c r="F44" s="146"/>
      <c r="G44" s="173"/>
      <c r="H44" s="173"/>
      <c r="I44" s="174"/>
      <c r="J44" s="10"/>
      <c r="K44" s="10"/>
      <c r="L44" s="10"/>
    </row>
    <row r="45" spans="1:12" ht="12.75">
      <c r="A45" s="103"/>
      <c r="B45" s="30"/>
      <c r="C45" s="171"/>
      <c r="D45" s="172"/>
      <c r="E45" s="16"/>
      <c r="F45" s="171"/>
      <c r="G45" s="175"/>
      <c r="H45" s="35"/>
      <c r="I45" s="107"/>
      <c r="J45" s="10"/>
      <c r="K45" s="10"/>
      <c r="L45" s="10"/>
    </row>
    <row r="46" spans="1:12" ht="12.75">
      <c r="A46" s="131" t="s">
        <v>268</v>
      </c>
      <c r="B46" s="181"/>
      <c r="C46" s="146" t="s">
        <v>349</v>
      </c>
      <c r="D46" s="147"/>
      <c r="E46" s="147"/>
      <c r="F46" s="147"/>
      <c r="G46" s="147"/>
      <c r="H46" s="147"/>
      <c r="I46" s="14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270</v>
      </c>
      <c r="B48" s="181"/>
      <c r="C48" s="185" t="s">
        <v>350</v>
      </c>
      <c r="D48" s="186"/>
      <c r="E48" s="195"/>
      <c r="F48" s="16"/>
      <c r="G48" s="51" t="s">
        <v>271</v>
      </c>
      <c r="H48" s="185" t="s">
        <v>351</v>
      </c>
      <c r="I48" s="19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257</v>
      </c>
      <c r="B50" s="181"/>
      <c r="C50" s="182" t="s">
        <v>352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2" t="s">
        <v>272</v>
      </c>
      <c r="B52" s="143"/>
      <c r="C52" s="185" t="s">
        <v>353</v>
      </c>
      <c r="D52" s="186"/>
      <c r="E52" s="186"/>
      <c r="F52" s="186"/>
      <c r="G52" s="186"/>
      <c r="H52" s="186"/>
      <c r="I52" s="153"/>
      <c r="J52" s="10"/>
      <c r="K52" s="10"/>
      <c r="L52" s="10"/>
    </row>
    <row r="53" spans="1:12" ht="12.75">
      <c r="A53" s="108"/>
      <c r="B53" s="20"/>
      <c r="C53" s="194" t="s">
        <v>273</v>
      </c>
      <c r="D53" s="194"/>
      <c r="E53" s="194"/>
      <c r="F53" s="194"/>
      <c r="G53" s="194"/>
      <c r="H53" s="19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7" t="s">
        <v>274</v>
      </c>
      <c r="C55" s="188"/>
      <c r="D55" s="188"/>
      <c r="E55" s="188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9" t="s">
        <v>306</v>
      </c>
      <c r="C56" s="190"/>
      <c r="D56" s="190"/>
      <c r="E56" s="190"/>
      <c r="F56" s="190"/>
      <c r="G56" s="190"/>
      <c r="H56" s="190"/>
      <c r="I56" s="191"/>
      <c r="J56" s="10"/>
      <c r="K56" s="10"/>
      <c r="L56" s="10"/>
    </row>
    <row r="57" spans="1:12" ht="12.75">
      <c r="A57" s="108"/>
      <c r="B57" s="189" t="s">
        <v>307</v>
      </c>
      <c r="C57" s="190"/>
      <c r="D57" s="190"/>
      <c r="E57" s="190"/>
      <c r="F57" s="190"/>
      <c r="G57" s="190"/>
      <c r="H57" s="190"/>
      <c r="I57" s="110"/>
      <c r="J57" s="10"/>
      <c r="K57" s="10"/>
      <c r="L57" s="10"/>
    </row>
    <row r="58" spans="1:12" ht="12.75">
      <c r="A58" s="108"/>
      <c r="B58" s="189" t="s">
        <v>308</v>
      </c>
      <c r="C58" s="190"/>
      <c r="D58" s="190"/>
      <c r="E58" s="190"/>
      <c r="F58" s="190"/>
      <c r="G58" s="190"/>
      <c r="H58" s="190"/>
      <c r="I58" s="191"/>
      <c r="J58" s="10"/>
      <c r="K58" s="10"/>
      <c r="L58" s="10"/>
    </row>
    <row r="59" spans="1:12" ht="12.75">
      <c r="A59" s="108"/>
      <c r="B59" s="189" t="s">
        <v>309</v>
      </c>
      <c r="C59" s="190"/>
      <c r="D59" s="190"/>
      <c r="E59" s="190"/>
      <c r="F59" s="190"/>
      <c r="G59" s="190"/>
      <c r="H59" s="190"/>
      <c r="I59" s="191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6" t="s">
        <v>277</v>
      </c>
      <c r="H62" s="177"/>
      <c r="I62" s="17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79"/>
      <c r="H63" s="180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119" sqref="K119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9.8515625" style="52" customWidth="1"/>
    <col min="12" max="16384" width="9.140625" style="52" customWidth="1"/>
  </cols>
  <sheetData>
    <row r="1" spans="1:11" ht="12.75" customHeight="1">
      <c r="A1" s="229" t="s">
        <v>153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360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>
      <c r="A3" s="231" t="s">
        <v>354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59</v>
      </c>
      <c r="B4" s="235"/>
      <c r="C4" s="235"/>
      <c r="D4" s="235"/>
      <c r="E4" s="235"/>
      <c r="F4" s="235"/>
      <c r="G4" s="235"/>
      <c r="H4" s="236"/>
      <c r="I4" s="58" t="s">
        <v>278</v>
      </c>
      <c r="J4" s="59" t="s">
        <v>319</v>
      </c>
      <c r="K4" s="60" t="s">
        <v>320</v>
      </c>
    </row>
    <row r="5" spans="1:11" ht="12.75">
      <c r="A5" s="237">
        <v>1</v>
      </c>
      <c r="B5" s="237"/>
      <c r="C5" s="237"/>
      <c r="D5" s="237"/>
      <c r="E5" s="237"/>
      <c r="F5" s="237"/>
      <c r="G5" s="237"/>
      <c r="H5" s="237"/>
      <c r="I5" s="57">
        <v>2</v>
      </c>
      <c r="J5" s="56">
        <v>3</v>
      </c>
      <c r="K5" s="56">
        <v>4</v>
      </c>
    </row>
    <row r="6" spans="1:11" ht="12.75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28"/>
      <c r="I7" s="3">
        <v>1</v>
      </c>
      <c r="J7" s="6"/>
      <c r="K7" s="6"/>
    </row>
    <row r="8" spans="1:11" ht="12.75">
      <c r="A8" s="217" t="s">
        <v>13</v>
      </c>
      <c r="B8" s="218"/>
      <c r="C8" s="218"/>
      <c r="D8" s="218"/>
      <c r="E8" s="218"/>
      <c r="F8" s="218"/>
      <c r="G8" s="218"/>
      <c r="H8" s="219"/>
      <c r="I8" s="1">
        <v>2</v>
      </c>
      <c r="J8" s="53">
        <f>J9+J16+J26+J35+J39</f>
        <v>391203815</v>
      </c>
      <c r="K8" s="53">
        <f>K9+K16+K26+K35+K39</f>
        <v>398784293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3">
        <f>SUM(J10:J15)</f>
        <v>28909293</v>
      </c>
      <c r="K9" s="53">
        <f>SUM(K10:K15)</f>
        <v>8687719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>
        <v>0</v>
      </c>
      <c r="K10" s="7">
        <v>0</v>
      </c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450752</v>
      </c>
      <c r="K11" s="7">
        <v>784218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>
        <v>28120474</v>
      </c>
      <c r="K12" s="7">
        <v>7624992</v>
      </c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>
        <v>0</v>
      </c>
      <c r="K13" s="7">
        <v>0</v>
      </c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49800</v>
      </c>
      <c r="K14" s="7">
        <v>0</v>
      </c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>
        <v>288267</v>
      </c>
      <c r="K15" s="7">
        <v>278509</v>
      </c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53">
        <f>SUM(J17:J25)</f>
        <v>351152282</v>
      </c>
      <c r="K16" s="53">
        <f>SUM(K17:K25)</f>
        <v>383995746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56731387</v>
      </c>
      <c r="K17" s="7">
        <v>81169474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193109080</v>
      </c>
      <c r="K18" s="7">
        <v>207381319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27672267</v>
      </c>
      <c r="K19" s="7">
        <v>23566213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3345837</v>
      </c>
      <c r="K20" s="7">
        <v>6195150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>
        <v>0</v>
      </c>
      <c r="K21" s="7">
        <v>0</v>
      </c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1713293</v>
      </c>
      <c r="K22" s="7">
        <v>2096665</v>
      </c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421548</v>
      </c>
      <c r="K23" s="7">
        <v>3471575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1218659</v>
      </c>
      <c r="K24" s="7">
        <v>1140339</v>
      </c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66940211</v>
      </c>
      <c r="K25" s="7">
        <v>58975011</v>
      </c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53">
        <f>SUM(J27:J34)</f>
        <v>9877841</v>
      </c>
      <c r="K26" s="53">
        <f>SUM(K27:K34)</f>
        <v>5635693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0</v>
      </c>
      <c r="K27" s="7">
        <v>0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>
        <v>0</v>
      </c>
      <c r="K28" s="7">
        <v>0</v>
      </c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700000</v>
      </c>
      <c r="K29" s="7">
        <v>1588879</v>
      </c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>
        <v>0</v>
      </c>
      <c r="K30" s="7">
        <v>0</v>
      </c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3229311</v>
      </c>
      <c r="K31" s="7">
        <v>414280</v>
      </c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250957</v>
      </c>
      <c r="K32" s="7">
        <v>241034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998224</v>
      </c>
      <c r="K33" s="7">
        <v>23400</v>
      </c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>
        <v>4699349</v>
      </c>
      <c r="K34" s="7">
        <v>3368100</v>
      </c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53">
        <f>SUM(J36:J38)</f>
        <v>135008</v>
      </c>
      <c r="K35" s="53">
        <f>SUM(K36:K38)</f>
        <v>0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>
        <v>0</v>
      </c>
      <c r="K36" s="7">
        <v>0</v>
      </c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0</v>
      </c>
      <c r="K37" s="7">
        <v>0</v>
      </c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135008</v>
      </c>
      <c r="K38" s="7">
        <v>0</v>
      </c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1129391</v>
      </c>
      <c r="K39" s="7">
        <v>465135</v>
      </c>
    </row>
    <row r="40" spans="1:11" ht="12.75">
      <c r="A40" s="217" t="s">
        <v>240</v>
      </c>
      <c r="B40" s="218"/>
      <c r="C40" s="218"/>
      <c r="D40" s="218"/>
      <c r="E40" s="218"/>
      <c r="F40" s="218"/>
      <c r="G40" s="218"/>
      <c r="H40" s="219"/>
      <c r="I40" s="1">
        <v>34</v>
      </c>
      <c r="J40" s="53">
        <f>J41+J49+J56+J64</f>
        <v>333330902</v>
      </c>
      <c r="K40" s="53">
        <f>K41+K49+K56+K64</f>
        <v>361969023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53">
        <f>SUM(J42:J48)</f>
        <v>134803551</v>
      </c>
      <c r="K41" s="53">
        <f>SUM(K42:K48)</f>
        <v>147490034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41618660</v>
      </c>
      <c r="K42" s="7">
        <v>43643247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>
        <v>0</v>
      </c>
      <c r="K43" s="7">
        <v>0</v>
      </c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2680913</v>
      </c>
      <c r="K44" s="7">
        <v>3541884</v>
      </c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90380640</v>
      </c>
      <c r="K45" s="7">
        <v>98526023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123338</v>
      </c>
      <c r="K46" s="7">
        <v>1778880</v>
      </c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>
        <v>0</v>
      </c>
      <c r="K47" s="7">
        <v>0</v>
      </c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>
        <v>0</v>
      </c>
      <c r="K48" s="7">
        <v>0</v>
      </c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53">
        <f>SUM(J50:J55)</f>
        <v>107516796</v>
      </c>
      <c r="K49" s="53">
        <f>SUM(K50:K55)</f>
        <v>79363942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0</v>
      </c>
      <c r="K50" s="7">
        <v>0</v>
      </c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92778876</v>
      </c>
      <c r="K51" s="7">
        <v>70440890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>
        <v>8021318</v>
      </c>
      <c r="K52" s="7">
        <v>273031</v>
      </c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3946308</v>
      </c>
      <c r="K53" s="7">
        <v>3807854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2037302</v>
      </c>
      <c r="K54" s="7">
        <v>3263194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732992</v>
      </c>
      <c r="K55" s="7">
        <v>1578973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53">
        <f>SUM(J57:J63)</f>
        <v>79107272</v>
      </c>
      <c r="K56" s="53">
        <f>SUM(K57:K63)</f>
        <v>118623697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>
        <v>0</v>
      </c>
      <c r="K57" s="7">
        <v>0</v>
      </c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0</v>
      </c>
      <c r="K58" s="7">
        <v>0</v>
      </c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>
        <v>0</v>
      </c>
      <c r="K59" s="7">
        <v>0</v>
      </c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>
        <v>2555000</v>
      </c>
      <c r="K60" s="7">
        <v>0</v>
      </c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3616616</v>
      </c>
      <c r="K61" s="7">
        <v>1619682</v>
      </c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72865533</v>
      </c>
      <c r="K62" s="7">
        <v>76012468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70123</v>
      </c>
      <c r="K63" s="7">
        <v>40991547</v>
      </c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11903283</v>
      </c>
      <c r="K64" s="7">
        <v>16491350</v>
      </c>
    </row>
    <row r="65" spans="1:11" ht="12.75">
      <c r="A65" s="217" t="s">
        <v>56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958446</v>
      </c>
      <c r="K65" s="7">
        <v>1960001</v>
      </c>
    </row>
    <row r="66" spans="1:11" ht="12.75">
      <c r="A66" s="217" t="s">
        <v>241</v>
      </c>
      <c r="B66" s="218"/>
      <c r="C66" s="218"/>
      <c r="D66" s="218"/>
      <c r="E66" s="218"/>
      <c r="F66" s="218"/>
      <c r="G66" s="218"/>
      <c r="H66" s="219"/>
      <c r="I66" s="1">
        <v>60</v>
      </c>
      <c r="J66" s="53">
        <f>J7+J8+J40+J65</f>
        <v>725493163</v>
      </c>
      <c r="K66" s="53">
        <f>K7+K8+K40+K65</f>
        <v>762713317</v>
      </c>
    </row>
    <row r="67" spans="1:11" ht="12.75">
      <c r="A67" s="223" t="s">
        <v>91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/>
      <c r="K67" s="8"/>
    </row>
    <row r="68" spans="1:11" ht="12.75">
      <c r="A68" s="206" t="s">
        <v>58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28"/>
      <c r="I69" s="3">
        <v>62</v>
      </c>
      <c r="J69" s="54">
        <f>J70+J71+J72+J78+J79+J82+J85</f>
        <v>490900012</v>
      </c>
      <c r="K69" s="54">
        <f>K70+K71+K72+K78+K79+K82+K85</f>
        <v>513765339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42000000</v>
      </c>
      <c r="K70" s="7">
        <v>42000000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0</v>
      </c>
      <c r="K71" s="7">
        <v>0</v>
      </c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3636985</v>
      </c>
      <c r="K73" s="7">
        <v>3636985</v>
      </c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0</v>
      </c>
      <c r="K74" s="7">
        <v>0</v>
      </c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0</v>
      </c>
      <c r="K75" s="7">
        <v>0</v>
      </c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>
        <v>0</v>
      </c>
      <c r="K76" s="7">
        <v>0</v>
      </c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18449373</v>
      </c>
      <c r="K77" s="7">
        <v>18449373</v>
      </c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88967531</v>
      </c>
      <c r="K78" s="7">
        <v>111732151</v>
      </c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53">
        <f>J80-J81</f>
        <v>236430513</v>
      </c>
      <c r="K79" s="53">
        <f>K80-K81</f>
        <v>240021918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236430513</v>
      </c>
      <c r="K80" s="7">
        <v>240021918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/>
    </row>
    <row r="82" spans="1:11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53">
        <f>J83-J84</f>
        <v>22533696</v>
      </c>
      <c r="K82" s="53">
        <f>K83-K84</f>
        <v>30584356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22533696</v>
      </c>
      <c r="K83" s="7">
        <v>30584356</v>
      </c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/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>
        <v>78881914</v>
      </c>
      <c r="K85" s="7">
        <v>67340556</v>
      </c>
    </row>
    <row r="86" spans="1:11" ht="12.75">
      <c r="A86" s="217" t="s">
        <v>19</v>
      </c>
      <c r="B86" s="218"/>
      <c r="C86" s="218"/>
      <c r="D86" s="218"/>
      <c r="E86" s="218"/>
      <c r="F86" s="218"/>
      <c r="G86" s="218"/>
      <c r="H86" s="219"/>
      <c r="I86" s="1">
        <v>79</v>
      </c>
      <c r="J86" s="53">
        <f>SUM(J87:J89)</f>
        <v>2092570</v>
      </c>
      <c r="K86" s="53">
        <f>SUM(K87:K89)</f>
        <v>2262268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2092570</v>
      </c>
      <c r="K89" s="7">
        <v>2262268</v>
      </c>
    </row>
    <row r="90" spans="1:11" ht="12.75">
      <c r="A90" s="217" t="s">
        <v>20</v>
      </c>
      <c r="B90" s="218"/>
      <c r="C90" s="218"/>
      <c r="D90" s="218"/>
      <c r="E90" s="218"/>
      <c r="F90" s="218"/>
      <c r="G90" s="218"/>
      <c r="H90" s="219"/>
      <c r="I90" s="1">
        <v>83</v>
      </c>
      <c r="J90" s="53">
        <f>SUM(J91:J99)</f>
        <v>16713488</v>
      </c>
      <c r="K90" s="53">
        <f>SUM(K91:K99)</f>
        <v>78176943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16713488</v>
      </c>
      <c r="K93" s="7">
        <v>78176943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/>
      <c r="K98" s="7"/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/>
      <c r="K99" s="7"/>
    </row>
    <row r="100" spans="1:11" ht="12.75">
      <c r="A100" s="217" t="s">
        <v>21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53">
        <f>SUM(J101:J112)</f>
        <v>210289881</v>
      </c>
      <c r="K100" s="53">
        <f>SUM(K101:K112)</f>
        <v>162918632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0</v>
      </c>
      <c r="K101" s="7">
        <v>0</v>
      </c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7879300</v>
      </c>
      <c r="K102" s="7">
        <v>956302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9476065</v>
      </c>
      <c r="K103" s="7">
        <v>1008360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1588936</v>
      </c>
      <c r="K104" s="7">
        <v>958533</v>
      </c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160281744</v>
      </c>
      <c r="K105" s="7">
        <v>127477531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>
        <v>3797981</v>
      </c>
      <c r="K106" s="7">
        <v>2803079</v>
      </c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>
        <v>1102742</v>
      </c>
      <c r="K107" s="7">
        <v>2754771</v>
      </c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10043096</v>
      </c>
      <c r="K108" s="7">
        <v>11605159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15605172</v>
      </c>
      <c r="K109" s="7">
        <v>13316977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426324</v>
      </c>
      <c r="K110" s="7">
        <v>341032</v>
      </c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>
        <v>0</v>
      </c>
      <c r="K111" s="7">
        <v>0</v>
      </c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88521</v>
      </c>
      <c r="K112" s="7">
        <v>1696888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5497212</v>
      </c>
      <c r="K113" s="7">
        <v>5590135</v>
      </c>
    </row>
    <row r="114" spans="1:11" ht="12.75">
      <c r="A114" s="217" t="s">
        <v>25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53">
        <f>J69+J86+J90+J100+J113</f>
        <v>725493163</v>
      </c>
      <c r="K114" s="53">
        <f>K69+K86+K90+K100+K113</f>
        <v>762713317</v>
      </c>
    </row>
    <row r="115" spans="1:11" ht="12.75">
      <c r="A115" s="203" t="s">
        <v>57</v>
      </c>
      <c r="B115" s="204"/>
      <c r="C115" s="204"/>
      <c r="D115" s="204"/>
      <c r="E115" s="204"/>
      <c r="F115" s="204"/>
      <c r="G115" s="204"/>
      <c r="H115" s="205"/>
      <c r="I115" s="2">
        <v>108</v>
      </c>
      <c r="J115" s="8"/>
      <c r="K115" s="8"/>
    </row>
    <row r="116" spans="1:11" ht="12.75">
      <c r="A116" s="206" t="s">
        <v>310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>
        <v>412018098</v>
      </c>
      <c r="K118" s="7">
        <v>446424783</v>
      </c>
    </row>
    <row r="119" spans="1:11" ht="12.75">
      <c r="A119" s="196" t="s">
        <v>9</v>
      </c>
      <c r="B119" s="197"/>
      <c r="C119" s="197"/>
      <c r="D119" s="197"/>
      <c r="E119" s="197"/>
      <c r="F119" s="197"/>
      <c r="G119" s="197"/>
      <c r="H119" s="198"/>
      <c r="I119" s="4">
        <v>110</v>
      </c>
      <c r="J119" s="8">
        <v>78881914</v>
      </c>
      <c r="K119" s="8">
        <v>67340556</v>
      </c>
    </row>
    <row r="120" spans="1:11" ht="12.75">
      <c r="A120" s="199" t="s">
        <v>311</v>
      </c>
      <c r="B120" s="200"/>
      <c r="C120" s="200"/>
      <c r="D120" s="200"/>
      <c r="E120" s="200"/>
      <c r="F120" s="200"/>
      <c r="G120" s="200"/>
      <c r="H120" s="200"/>
      <c r="I120" s="200"/>
      <c r="J120" s="200"/>
      <c r="K120" s="200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P64" sqref="P64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1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229" t="s">
        <v>154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41" t="s">
        <v>361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57" t="s">
        <v>355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3.25">
      <c r="A4" s="256" t="s">
        <v>59</v>
      </c>
      <c r="B4" s="256"/>
      <c r="C4" s="256"/>
      <c r="D4" s="256"/>
      <c r="E4" s="256"/>
      <c r="F4" s="256"/>
      <c r="G4" s="256"/>
      <c r="H4" s="256"/>
      <c r="I4" s="58" t="s">
        <v>279</v>
      </c>
      <c r="J4" s="255" t="s">
        <v>319</v>
      </c>
      <c r="K4" s="255"/>
      <c r="L4" s="255" t="s">
        <v>320</v>
      </c>
      <c r="M4" s="255"/>
    </row>
    <row r="5" spans="1:13" ht="12.75">
      <c r="A5" s="256"/>
      <c r="B5" s="256"/>
      <c r="C5" s="256"/>
      <c r="D5" s="256"/>
      <c r="E5" s="256"/>
      <c r="F5" s="256"/>
      <c r="G5" s="256"/>
      <c r="H5" s="25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28"/>
      <c r="I7" s="3">
        <v>111</v>
      </c>
      <c r="J7" s="54">
        <f>SUM(J8:J9)</f>
        <v>1022158200</v>
      </c>
      <c r="K7" s="54">
        <f>SUM(K8:K9)</f>
        <v>252858614</v>
      </c>
      <c r="L7" s="54">
        <f>SUM(L8:L9)</f>
        <v>1054742519</v>
      </c>
      <c r="M7" s="54">
        <f>SUM(M8:M9)</f>
        <v>257745873</v>
      </c>
    </row>
    <row r="8" spans="1:13" ht="12.75">
      <c r="A8" s="217" t="s">
        <v>152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982825968</v>
      </c>
      <c r="K8" s="7">
        <v>243405282</v>
      </c>
      <c r="L8" s="7">
        <v>996344624</v>
      </c>
      <c r="M8" s="7">
        <v>233254875</v>
      </c>
    </row>
    <row r="9" spans="1:13" ht="12.75">
      <c r="A9" s="217" t="s">
        <v>103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39332232</v>
      </c>
      <c r="K9" s="7">
        <v>9453332</v>
      </c>
      <c r="L9" s="7">
        <v>58397895</v>
      </c>
      <c r="M9" s="7">
        <v>24490998</v>
      </c>
    </row>
    <row r="10" spans="1:13" ht="12.75">
      <c r="A10" s="217" t="s">
        <v>12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3">
        <f>J11+J12+J16+J20+J21+J22+J25+J26</f>
        <v>998433277</v>
      </c>
      <c r="K10" s="53">
        <f>K11+K12+K16+K20+K21+K22+K25+K26</f>
        <v>259394026</v>
      </c>
      <c r="L10" s="53">
        <f>L11+L12+L16+L20+L21+L22+L25+L26</f>
        <v>1038076990</v>
      </c>
      <c r="M10" s="53">
        <f>M11+M12+M16+M20+M21+M22+M25+M26</f>
        <v>289020075</v>
      </c>
    </row>
    <row r="11" spans="1:13" ht="12.75">
      <c r="A11" s="217" t="s">
        <v>104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>
        <v>707428</v>
      </c>
      <c r="K11" s="7">
        <v>-355883</v>
      </c>
      <c r="L11" s="7">
        <v>-934767</v>
      </c>
      <c r="M11" s="7">
        <v>385293</v>
      </c>
    </row>
    <row r="12" spans="1:13" ht="12.75">
      <c r="A12" s="217" t="s">
        <v>22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3">
        <f>SUM(J13:J15)</f>
        <v>808929241</v>
      </c>
      <c r="K12" s="53">
        <f>SUM(K13:K15)</f>
        <v>199242327</v>
      </c>
      <c r="L12" s="53">
        <f>SUM(L13:L15)</f>
        <v>804593292</v>
      </c>
      <c r="M12" s="53">
        <f>SUM(M13:M15)</f>
        <v>197283961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115139825</v>
      </c>
      <c r="K13" s="7">
        <v>64012590</v>
      </c>
      <c r="L13" s="7">
        <v>125360600</v>
      </c>
      <c r="M13" s="7">
        <v>74617459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657528862</v>
      </c>
      <c r="K14" s="7">
        <v>123822827</v>
      </c>
      <c r="L14" s="7">
        <v>643184014</v>
      </c>
      <c r="M14" s="7">
        <v>111775109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36260554</v>
      </c>
      <c r="K15" s="7">
        <v>11406910</v>
      </c>
      <c r="L15" s="7">
        <v>36048678</v>
      </c>
      <c r="M15" s="7">
        <v>10891393</v>
      </c>
    </row>
    <row r="16" spans="1:13" ht="12.75">
      <c r="A16" s="217" t="s">
        <v>23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3">
        <f>SUM(J17:J19)</f>
        <v>121160953</v>
      </c>
      <c r="K16" s="53">
        <f>SUM(K17:K19)</f>
        <v>31180221</v>
      </c>
      <c r="L16" s="53">
        <f>SUM(L17:L19)</f>
        <v>121748698</v>
      </c>
      <c r="M16" s="53">
        <f>SUM(M17:M19)</f>
        <v>32964942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76501850</v>
      </c>
      <c r="K17" s="7">
        <v>20147628</v>
      </c>
      <c r="L17" s="7">
        <v>77352309</v>
      </c>
      <c r="M17" s="7">
        <v>21243451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26913938</v>
      </c>
      <c r="K18" s="7">
        <v>6478074</v>
      </c>
      <c r="L18" s="7">
        <v>26615298</v>
      </c>
      <c r="M18" s="7">
        <v>6921830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17745165</v>
      </c>
      <c r="K19" s="7">
        <v>4554519</v>
      </c>
      <c r="L19" s="7">
        <v>17781091</v>
      </c>
      <c r="M19" s="7">
        <v>4799661</v>
      </c>
    </row>
    <row r="20" spans="1:13" ht="12.75">
      <c r="A20" s="217" t="s">
        <v>105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26061817</v>
      </c>
      <c r="K20" s="7">
        <v>8071988</v>
      </c>
      <c r="L20" s="7">
        <v>27969018</v>
      </c>
      <c r="M20" s="7">
        <v>8856587</v>
      </c>
    </row>
    <row r="21" spans="1:13" ht="12.75">
      <c r="A21" s="217" t="s">
        <v>106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26033484</v>
      </c>
      <c r="K21" s="7">
        <v>7050871</v>
      </c>
      <c r="L21" s="7">
        <v>34317707</v>
      </c>
      <c r="M21" s="7">
        <v>14303187</v>
      </c>
    </row>
    <row r="22" spans="1:13" ht="12.75">
      <c r="A22" s="217" t="s">
        <v>24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3">
        <f>SUM(J23:J24)</f>
        <v>7043851</v>
      </c>
      <c r="K22" s="53">
        <f>SUM(K23:K24)</f>
        <v>6893561</v>
      </c>
      <c r="L22" s="53">
        <f>SUM(L23:L24)</f>
        <v>41141859</v>
      </c>
      <c r="M22" s="53">
        <f>SUM(M23:M24)</f>
        <v>29504633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>
        <v>0</v>
      </c>
      <c r="K23" s="7">
        <v>0</v>
      </c>
      <c r="L23" s="7">
        <v>14147174</v>
      </c>
      <c r="M23" s="7">
        <v>3210654</v>
      </c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7043851</v>
      </c>
      <c r="K24" s="7">
        <v>6893561</v>
      </c>
      <c r="L24" s="7">
        <v>26994685</v>
      </c>
      <c r="M24" s="7">
        <v>26293979</v>
      </c>
    </row>
    <row r="25" spans="1:13" ht="12.75">
      <c r="A25" s="217" t="s">
        <v>107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>
        <v>4430578</v>
      </c>
      <c r="K25" s="7">
        <v>4430578</v>
      </c>
      <c r="L25" s="7">
        <v>2235155</v>
      </c>
      <c r="M25" s="7">
        <v>2235155</v>
      </c>
    </row>
    <row r="26" spans="1:13" ht="12.75">
      <c r="A26" s="217" t="s">
        <v>50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4065925</v>
      </c>
      <c r="K26" s="7">
        <v>2880363</v>
      </c>
      <c r="L26" s="7">
        <v>7006028</v>
      </c>
      <c r="M26" s="7">
        <v>3486317</v>
      </c>
    </row>
    <row r="27" spans="1:13" ht="12.75">
      <c r="A27" s="217" t="s">
        <v>213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3">
        <f>SUM(J28:J32)</f>
        <v>8646435</v>
      </c>
      <c r="K27" s="53">
        <f>SUM(K28:K32)</f>
        <v>3455163</v>
      </c>
      <c r="L27" s="53">
        <f>SUM(L28:L32)</f>
        <v>8861118</v>
      </c>
      <c r="M27" s="53">
        <f>SUM(M28:M32)</f>
        <v>4186971</v>
      </c>
    </row>
    <row r="28" spans="1:13" ht="12.75">
      <c r="A28" s="217" t="s">
        <v>227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7" t="s">
        <v>155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8574706</v>
      </c>
      <c r="K29" s="7">
        <v>3984907</v>
      </c>
      <c r="L29" s="7">
        <v>8213737</v>
      </c>
      <c r="M29" s="7">
        <v>3539819</v>
      </c>
    </row>
    <row r="30" spans="1:13" ht="12.75">
      <c r="A30" s="217" t="s">
        <v>139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>
        <v>0</v>
      </c>
      <c r="K30" s="7">
        <v>0</v>
      </c>
      <c r="L30" s="7">
        <v>235383</v>
      </c>
      <c r="M30" s="7">
        <v>235383</v>
      </c>
    </row>
    <row r="31" spans="1:13" ht="12.75">
      <c r="A31" s="217" t="s">
        <v>223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>
        <v>71729</v>
      </c>
      <c r="K31" s="7">
        <v>41459</v>
      </c>
      <c r="L31" s="7">
        <v>34919</v>
      </c>
      <c r="M31" s="7">
        <v>34690</v>
      </c>
    </row>
    <row r="32" spans="1:13" ht="12.75">
      <c r="A32" s="217" t="s">
        <v>140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0</v>
      </c>
      <c r="K32" s="7">
        <v>-571203</v>
      </c>
      <c r="L32" s="7">
        <v>377079</v>
      </c>
      <c r="M32" s="7">
        <v>377079</v>
      </c>
    </row>
    <row r="33" spans="1:13" ht="12.75">
      <c r="A33" s="217" t="s">
        <v>214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3">
        <f>SUM(J34:J37)</f>
        <v>6083755</v>
      </c>
      <c r="K33" s="53">
        <f>SUM(K34:K37)</f>
        <v>3216004</v>
      </c>
      <c r="L33" s="53">
        <f>SUM(L34:L37)</f>
        <v>8378020</v>
      </c>
      <c r="M33" s="53">
        <f>SUM(M34:M37)</f>
        <v>-8286228</v>
      </c>
    </row>
    <row r="34" spans="1:13" ht="12.75">
      <c r="A34" s="217" t="s">
        <v>66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7" t="s">
        <v>65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5859917</v>
      </c>
      <c r="K35" s="7">
        <v>3000518</v>
      </c>
      <c r="L35" s="7">
        <v>6624392</v>
      </c>
      <c r="M35" s="7">
        <v>2590435</v>
      </c>
    </row>
    <row r="36" spans="1:13" ht="12.75">
      <c r="A36" s="217" t="s">
        <v>224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>
        <v>223838</v>
      </c>
      <c r="K36" s="7">
        <v>215486</v>
      </c>
      <c r="L36" s="7">
        <v>239030</v>
      </c>
      <c r="M36" s="7">
        <v>-689194</v>
      </c>
    </row>
    <row r="37" spans="1:13" ht="12.75">
      <c r="A37" s="217" t="s">
        <v>67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0</v>
      </c>
      <c r="K37" s="7">
        <v>0</v>
      </c>
      <c r="L37" s="7">
        <v>1514598</v>
      </c>
      <c r="M37" s="7">
        <v>-10187469</v>
      </c>
    </row>
    <row r="38" spans="1:13" ht="12.75">
      <c r="A38" s="217" t="s">
        <v>195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>
        <v>156349</v>
      </c>
      <c r="K38" s="7">
        <v>156349</v>
      </c>
      <c r="L38" s="7">
        <v>291900</v>
      </c>
      <c r="M38" s="7">
        <v>-59879</v>
      </c>
    </row>
    <row r="39" spans="1:13" ht="12.75">
      <c r="A39" s="217" t="s">
        <v>196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7" t="s">
        <v>225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7" t="s">
        <v>226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7" t="s">
        <v>215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3">
        <f>J7+J27+J38+J40</f>
        <v>1030960984</v>
      </c>
      <c r="K42" s="53">
        <f>K7+K27+K38+K40</f>
        <v>256470126</v>
      </c>
      <c r="L42" s="53">
        <f>L7+L27+L38+L40</f>
        <v>1063895537</v>
      </c>
      <c r="M42" s="53">
        <f>M7+M27+M38+M40</f>
        <v>261872965</v>
      </c>
    </row>
    <row r="43" spans="1:13" ht="12.75">
      <c r="A43" s="217" t="s">
        <v>216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3">
        <f>J10+J33+J39+J41</f>
        <v>1004517032</v>
      </c>
      <c r="K43" s="53">
        <f>K10+K33+K39+K41</f>
        <v>262610030</v>
      </c>
      <c r="L43" s="53">
        <f>L10+L33+L39+L41</f>
        <v>1046455010</v>
      </c>
      <c r="M43" s="53">
        <f>M10+M33+M39+M41</f>
        <v>280733847</v>
      </c>
    </row>
    <row r="44" spans="1:13" ht="12.75">
      <c r="A44" s="217" t="s">
        <v>236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3">
        <f>J42-J43</f>
        <v>26443952</v>
      </c>
      <c r="K44" s="53">
        <f>K42-K43</f>
        <v>-6139904</v>
      </c>
      <c r="L44" s="53">
        <f>L42-L43</f>
        <v>17440527</v>
      </c>
      <c r="M44" s="53">
        <f>M42-M43</f>
        <v>-18860882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3">
        <f>IF(J42&gt;J43,J42-J43,0)</f>
        <v>26443952</v>
      </c>
      <c r="K45" s="53">
        <f>IF(K42&gt;K43,K42-K43,0)</f>
        <v>0</v>
      </c>
      <c r="L45" s="53">
        <f>IF(L42&gt;L43,L42-L43,0)</f>
        <v>17440527</v>
      </c>
      <c r="M45" s="53">
        <f>IF(M42&gt;M43,M42-M43,0)</f>
        <v>0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3">
        <f>IF(J43&gt;J42,J43-J42,0)</f>
        <v>0</v>
      </c>
      <c r="K46" s="53">
        <f>IF(K43&gt;K42,K43-K42,0)</f>
        <v>6139904</v>
      </c>
      <c r="L46" s="53">
        <f>IF(L43&gt;L42,L43-L42,0)</f>
        <v>0</v>
      </c>
      <c r="M46" s="53">
        <f>IF(M43&gt;M42,M43-M42,0)</f>
        <v>18860882</v>
      </c>
    </row>
    <row r="47" spans="1:13" ht="12.75">
      <c r="A47" s="217" t="s">
        <v>217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>
        <v>7559714</v>
      </c>
      <c r="K47" s="7">
        <v>4803592</v>
      </c>
      <c r="L47" s="128">
        <v>10214179</v>
      </c>
      <c r="M47" s="7">
        <v>6118079</v>
      </c>
    </row>
    <row r="48" spans="1:13" ht="12.75">
      <c r="A48" s="217" t="s">
        <v>237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3">
        <f>J44-J47</f>
        <v>18884238</v>
      </c>
      <c r="K48" s="53">
        <f>K44-K47</f>
        <v>-10943496</v>
      </c>
      <c r="L48" s="53">
        <f>L44-L47</f>
        <v>7226348</v>
      </c>
      <c r="M48" s="53">
        <f>M44-M47</f>
        <v>-24978961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3">
        <f>IF(J48&gt;0,J48,0)</f>
        <v>18884238</v>
      </c>
      <c r="K49" s="53">
        <f>IF(K48&gt;0,K48,0)</f>
        <v>0</v>
      </c>
      <c r="L49" s="53">
        <f>IF(L48&gt;0,L48,0)</f>
        <v>7226348</v>
      </c>
      <c r="M49" s="53">
        <f>IF(M48&gt;0,M48,0)</f>
        <v>0</v>
      </c>
    </row>
    <row r="50" spans="1:13" ht="12.75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1">
        <f>IF(J48&lt;0,-J48,0)</f>
        <v>0</v>
      </c>
      <c r="K50" s="61">
        <f>IF(K48&lt;0,-K48,0)</f>
        <v>10943496</v>
      </c>
      <c r="L50" s="61">
        <f>IF(L48&lt;0,-L48,0)</f>
        <v>0</v>
      </c>
      <c r="M50" s="61">
        <f>IF(M48&lt;0,-M48,0)</f>
        <v>24978961</v>
      </c>
    </row>
    <row r="51" spans="1:13" ht="12.75" customHeight="1">
      <c r="A51" s="206" t="s">
        <v>312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5"/>
      <c r="J52" s="55"/>
      <c r="K52" s="55"/>
      <c r="L52" s="55"/>
      <c r="M52" s="62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>
        <v>22533696</v>
      </c>
      <c r="K53" s="7">
        <v>-7059037</v>
      </c>
      <c r="L53" s="7">
        <v>30584355</v>
      </c>
      <c r="M53" s="7">
        <v>-8336419</v>
      </c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>
        <v>-3649458</v>
      </c>
      <c r="K54" s="8">
        <v>-3884459</v>
      </c>
      <c r="L54" s="8">
        <v>-23358007</v>
      </c>
      <c r="M54" s="8">
        <v>-16642542</v>
      </c>
    </row>
    <row r="55" spans="1:13" ht="12.75" customHeight="1">
      <c r="A55" s="206" t="s">
        <v>189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28"/>
      <c r="I56" s="9">
        <v>157</v>
      </c>
      <c r="J56" s="6">
        <v>18884238</v>
      </c>
      <c r="K56" s="6">
        <v>-10943496</v>
      </c>
      <c r="L56" s="6">
        <v>7226348</v>
      </c>
      <c r="M56" s="6">
        <v>-24978961</v>
      </c>
    </row>
    <row r="57" spans="1:13" ht="12.75">
      <c r="A57" s="217" t="s">
        <v>221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3">
        <f>SUM(J58:J64)</f>
        <v>-2034829</v>
      </c>
      <c r="K57" s="53">
        <f>SUM(K58:K64)</f>
        <v>-1796702</v>
      </c>
      <c r="L57" s="53">
        <f>SUM(L58:L64)</f>
        <v>43413871</v>
      </c>
      <c r="M57" s="53">
        <f>SUM(M58:M64)</f>
        <v>43651998</v>
      </c>
    </row>
    <row r="58" spans="1:13" ht="12.75">
      <c r="A58" s="217" t="s">
        <v>228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/>
      <c r="K58" s="7"/>
      <c r="L58" s="7"/>
      <c r="M58" s="7"/>
    </row>
    <row r="59" spans="1:13" ht="12.75">
      <c r="A59" s="217" t="s">
        <v>229</v>
      </c>
      <c r="B59" s="218"/>
      <c r="C59" s="218"/>
      <c r="D59" s="218"/>
      <c r="E59" s="218"/>
      <c r="F59" s="218"/>
      <c r="G59" s="218"/>
      <c r="H59" s="219"/>
      <c r="I59" s="1">
        <v>160</v>
      </c>
      <c r="J59" s="129">
        <v>-1800727</v>
      </c>
      <c r="K59" s="7">
        <v>-1562600</v>
      </c>
      <c r="L59" s="129">
        <v>43110667</v>
      </c>
      <c r="M59" s="7">
        <v>43348794</v>
      </c>
    </row>
    <row r="60" spans="1:13" ht="12.75">
      <c r="A60" s="217" t="s">
        <v>45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-234102</v>
      </c>
      <c r="K60" s="7">
        <v>-234102</v>
      </c>
      <c r="L60" s="7">
        <v>303204</v>
      </c>
      <c r="M60" s="7">
        <v>303204</v>
      </c>
    </row>
    <row r="61" spans="1:13" ht="12.75">
      <c r="A61" s="217" t="s">
        <v>230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/>
      <c r="K61" s="7"/>
      <c r="L61" s="7"/>
      <c r="M61" s="7"/>
    </row>
    <row r="62" spans="1:13" ht="12.75">
      <c r="A62" s="217" t="s">
        <v>231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/>
      <c r="K62" s="7"/>
      <c r="L62" s="7"/>
      <c r="M62" s="7"/>
    </row>
    <row r="63" spans="1:13" ht="12.75">
      <c r="A63" s="217" t="s">
        <v>232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/>
      <c r="K63" s="7"/>
      <c r="L63" s="7"/>
      <c r="M63" s="7"/>
    </row>
    <row r="64" spans="1:13" ht="12.75">
      <c r="A64" s="217" t="s">
        <v>233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/>
      <c r="K64" s="7"/>
      <c r="L64" s="7"/>
      <c r="M64" s="7"/>
    </row>
    <row r="65" spans="1:13" ht="12.75">
      <c r="A65" s="217" t="s">
        <v>222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-10123</v>
      </c>
      <c r="K65" s="7">
        <v>-10123</v>
      </c>
      <c r="L65" s="7">
        <v>664256</v>
      </c>
      <c r="M65" s="7">
        <v>664256</v>
      </c>
    </row>
    <row r="66" spans="1:13" ht="12.75">
      <c r="A66" s="217" t="s">
        <v>193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3">
        <f>J57-J65</f>
        <v>-2024706</v>
      </c>
      <c r="K66" s="53">
        <f>K57-K65</f>
        <v>-1786579</v>
      </c>
      <c r="L66" s="53">
        <f>L57-L65</f>
        <v>42749615</v>
      </c>
      <c r="M66" s="53">
        <f>M57-M65</f>
        <v>42987742</v>
      </c>
    </row>
    <row r="67" spans="1:13" ht="12.75">
      <c r="A67" s="217" t="s">
        <v>194</v>
      </c>
      <c r="B67" s="218"/>
      <c r="C67" s="218"/>
      <c r="D67" s="218"/>
      <c r="E67" s="218"/>
      <c r="F67" s="218"/>
      <c r="G67" s="218"/>
      <c r="H67" s="219"/>
      <c r="I67" s="1">
        <v>168</v>
      </c>
      <c r="J67" s="61">
        <f>J56+J66</f>
        <v>16859532</v>
      </c>
      <c r="K67" s="61">
        <f>K56+K66</f>
        <v>-12730075</v>
      </c>
      <c r="L67" s="61">
        <f>L56+L66</f>
        <v>49975963</v>
      </c>
      <c r="M67" s="61">
        <f>M56+M66</f>
        <v>18008781</v>
      </c>
    </row>
    <row r="68" spans="1:13" ht="12.75" customHeight="1">
      <c r="A68" s="245" t="s">
        <v>313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>
        <v>20995964</v>
      </c>
      <c r="K70" s="7">
        <v>-8358642</v>
      </c>
      <c r="L70" s="7">
        <v>52519418</v>
      </c>
      <c r="M70" s="7">
        <v>13836771</v>
      </c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>
        <v>-4136432</v>
      </c>
      <c r="K71" s="8">
        <v>-4371433</v>
      </c>
      <c r="L71" s="8">
        <v>-2543455</v>
      </c>
      <c r="M71" s="8">
        <v>4172010</v>
      </c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47:K47 K56:L56 K57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3:L26 J48:M50 K27:M27 K28:L32 K33:M33 K34:L41 K2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4">
      <selection activeCell="J47" sqref="J47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3" t="s">
        <v>164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356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8">
        <v>2</v>
      </c>
      <c r="J5" s="69" t="s">
        <v>283</v>
      </c>
      <c r="K5" s="69" t="s">
        <v>284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58"/>
      <c r="J6" s="258"/>
      <c r="K6" s="259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5">
        <v>26443952</v>
      </c>
      <c r="K7" s="7">
        <v>17440527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5">
        <v>26061817</v>
      </c>
      <c r="K8" s="7">
        <v>27969018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5">
        <v>12774826</v>
      </c>
      <c r="K9" s="7"/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5">
        <v>1359978</v>
      </c>
      <c r="K10" s="7">
        <v>28152854</v>
      </c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5">
        <v>9369131</v>
      </c>
      <c r="K12" s="7">
        <v>5560115</v>
      </c>
    </row>
    <row r="13" spans="1:11" ht="12.75">
      <c r="A13" s="217" t="s">
        <v>157</v>
      </c>
      <c r="B13" s="218"/>
      <c r="C13" s="218"/>
      <c r="D13" s="218"/>
      <c r="E13" s="218"/>
      <c r="F13" s="218"/>
      <c r="G13" s="218"/>
      <c r="H13" s="218"/>
      <c r="I13" s="1">
        <v>7</v>
      </c>
      <c r="J13" s="64">
        <f>SUM(J7:J12)</f>
        <v>76009704</v>
      </c>
      <c r="K13" s="53">
        <f>SUM(K7:K12)</f>
        <v>79122514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>
        <v>31980546</v>
      </c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>
        <v>10562441</v>
      </c>
      <c r="K16" s="7">
        <v>12686483</v>
      </c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>
        <v>11829737</v>
      </c>
      <c r="K17" s="7">
        <v>16913713</v>
      </c>
    </row>
    <row r="18" spans="1:11" ht="12.75">
      <c r="A18" s="217" t="s">
        <v>158</v>
      </c>
      <c r="B18" s="218"/>
      <c r="C18" s="218"/>
      <c r="D18" s="218"/>
      <c r="E18" s="218"/>
      <c r="F18" s="218"/>
      <c r="G18" s="218"/>
      <c r="H18" s="218"/>
      <c r="I18" s="1">
        <v>12</v>
      </c>
      <c r="J18" s="64">
        <f>SUM(J14:J17)</f>
        <v>22392178</v>
      </c>
      <c r="K18" s="53">
        <f>SUM(K14:K17)</f>
        <v>61580742</v>
      </c>
    </row>
    <row r="19" spans="1:11" ht="12.75">
      <c r="A19" s="217" t="s">
        <v>36</v>
      </c>
      <c r="B19" s="218"/>
      <c r="C19" s="218"/>
      <c r="D19" s="218"/>
      <c r="E19" s="218"/>
      <c r="F19" s="218"/>
      <c r="G19" s="218"/>
      <c r="H19" s="218"/>
      <c r="I19" s="1">
        <v>13</v>
      </c>
      <c r="J19" s="64">
        <f>IF(J13&gt;J18,J13-J18,0)</f>
        <v>53617526</v>
      </c>
      <c r="K19" s="53">
        <f>IF(K13&gt;K18,K13-K18,0)</f>
        <v>17541772</v>
      </c>
    </row>
    <row r="20" spans="1:11" ht="12.75">
      <c r="A20" s="217" t="s">
        <v>37</v>
      </c>
      <c r="B20" s="218"/>
      <c r="C20" s="218"/>
      <c r="D20" s="218"/>
      <c r="E20" s="218"/>
      <c r="F20" s="218"/>
      <c r="G20" s="218"/>
      <c r="H20" s="21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6" t="s">
        <v>159</v>
      </c>
      <c r="B21" s="207"/>
      <c r="C21" s="207"/>
      <c r="D21" s="207"/>
      <c r="E21" s="207"/>
      <c r="F21" s="207"/>
      <c r="G21" s="207"/>
      <c r="H21" s="207"/>
      <c r="I21" s="258"/>
      <c r="J21" s="258"/>
      <c r="K21" s="259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/>
      <c r="K22" s="7"/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>
        <v>5636996</v>
      </c>
      <c r="K24" s="7">
        <v>5382688</v>
      </c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>
        <v>2276316</v>
      </c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7" t="s">
        <v>168</v>
      </c>
      <c r="B27" s="218"/>
      <c r="C27" s="218"/>
      <c r="D27" s="218"/>
      <c r="E27" s="218"/>
      <c r="F27" s="218"/>
      <c r="G27" s="218"/>
      <c r="H27" s="218"/>
      <c r="I27" s="1">
        <v>20</v>
      </c>
      <c r="J27" s="64">
        <f>SUM(J22:J26)</f>
        <v>5636996</v>
      </c>
      <c r="K27" s="53">
        <f>SUM(K22:K26)</f>
        <v>7659004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5">
        <v>31476638</v>
      </c>
      <c r="K28" s="7">
        <v>17761184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>
        <v>5696480</v>
      </c>
      <c r="K29" s="7">
        <v>35274277</v>
      </c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7" t="s">
        <v>5</v>
      </c>
      <c r="B31" s="218"/>
      <c r="C31" s="218"/>
      <c r="D31" s="218"/>
      <c r="E31" s="218"/>
      <c r="F31" s="218"/>
      <c r="G31" s="218"/>
      <c r="H31" s="218"/>
      <c r="I31" s="1">
        <v>24</v>
      </c>
      <c r="J31" s="64">
        <f>SUM(J28:J30)</f>
        <v>37173118</v>
      </c>
      <c r="K31" s="53">
        <f>SUM(K28:K30)</f>
        <v>53035461</v>
      </c>
    </row>
    <row r="32" spans="1:11" ht="12.75">
      <c r="A32" s="217" t="s">
        <v>38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7" t="s">
        <v>39</v>
      </c>
      <c r="B33" s="218"/>
      <c r="C33" s="218"/>
      <c r="D33" s="218"/>
      <c r="E33" s="218"/>
      <c r="F33" s="218"/>
      <c r="G33" s="218"/>
      <c r="H33" s="218"/>
      <c r="I33" s="1">
        <v>26</v>
      </c>
      <c r="J33" s="64">
        <f>IF(J31&gt;J27,J31-J27,0)</f>
        <v>31536122</v>
      </c>
      <c r="K33" s="53">
        <f>IF(K31&gt;K27,K31-K27,0)</f>
        <v>45376457</v>
      </c>
    </row>
    <row r="34" spans="1:11" ht="12.75">
      <c r="A34" s="206" t="s">
        <v>160</v>
      </c>
      <c r="B34" s="207"/>
      <c r="C34" s="207"/>
      <c r="D34" s="207"/>
      <c r="E34" s="207"/>
      <c r="F34" s="207"/>
      <c r="G34" s="207"/>
      <c r="H34" s="207"/>
      <c r="I34" s="258"/>
      <c r="J34" s="258"/>
      <c r="K34" s="259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>
        <v>46072752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7" t="s">
        <v>68</v>
      </c>
      <c r="B38" s="218"/>
      <c r="C38" s="218"/>
      <c r="D38" s="218"/>
      <c r="E38" s="218"/>
      <c r="F38" s="218"/>
      <c r="G38" s="218"/>
      <c r="H38" s="218"/>
      <c r="I38" s="1">
        <v>30</v>
      </c>
      <c r="J38" s="64">
        <f>SUM(J35:J37)</f>
        <v>0</v>
      </c>
      <c r="K38" s="53">
        <f>SUM(K35:K37)</f>
        <v>46072752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7">
        <v>6611592</v>
      </c>
      <c r="K39" s="130"/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>
        <v>12600000</v>
      </c>
      <c r="K40" s="130">
        <v>13650000</v>
      </c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7" t="s">
        <v>69</v>
      </c>
      <c r="B44" s="218"/>
      <c r="C44" s="218"/>
      <c r="D44" s="218"/>
      <c r="E44" s="218"/>
      <c r="F44" s="218"/>
      <c r="G44" s="218"/>
      <c r="H44" s="218"/>
      <c r="I44" s="1">
        <v>36</v>
      </c>
      <c r="J44" s="64">
        <f>SUM(J39:J43)</f>
        <v>19211592</v>
      </c>
      <c r="K44" s="53">
        <f>SUM(K39:K43)</f>
        <v>13650000</v>
      </c>
    </row>
    <row r="45" spans="1:11" ht="12.75">
      <c r="A45" s="217" t="s">
        <v>17</v>
      </c>
      <c r="B45" s="218"/>
      <c r="C45" s="218"/>
      <c r="D45" s="218"/>
      <c r="E45" s="218"/>
      <c r="F45" s="218"/>
      <c r="G45" s="218"/>
      <c r="H45" s="218"/>
      <c r="I45" s="1">
        <v>37</v>
      </c>
      <c r="J45" s="64">
        <f>IF(J38&gt;J44,J38-J44,0)</f>
        <v>0</v>
      </c>
      <c r="K45" s="53">
        <f>IF(K38&gt;K44,K38-K44,0)</f>
        <v>32422752</v>
      </c>
    </row>
    <row r="46" spans="1:11" ht="12.75">
      <c r="A46" s="217" t="s">
        <v>18</v>
      </c>
      <c r="B46" s="218"/>
      <c r="C46" s="218"/>
      <c r="D46" s="218"/>
      <c r="E46" s="218"/>
      <c r="F46" s="218"/>
      <c r="G46" s="218"/>
      <c r="H46" s="218"/>
      <c r="I46" s="1">
        <v>38</v>
      </c>
      <c r="J46" s="64">
        <f>IF(J44&gt;J38,J44-J38,0)</f>
        <v>19211592</v>
      </c>
      <c r="K46" s="53">
        <f>IF(K44&gt;K38,K44-K38,0)</f>
        <v>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IF(J19-J20+J32-J33+J45-J46&gt;0,J19-J20+J32-J33+J45-J46,0)</f>
        <v>2869812</v>
      </c>
      <c r="K47" s="53">
        <f>IF(K19-K20+K32-K33+K45-K46&gt;0,K19-K20+K32-K33+K45-K46,0)</f>
        <v>4588067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5">
        <v>9033471</v>
      </c>
      <c r="K49" s="7">
        <v>11903283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v>2869812</v>
      </c>
      <c r="K50" s="7">
        <v>4588067</v>
      </c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196" t="s">
        <v>177</v>
      </c>
      <c r="B52" s="197"/>
      <c r="C52" s="197"/>
      <c r="D52" s="197"/>
      <c r="E52" s="197"/>
      <c r="F52" s="197"/>
      <c r="G52" s="197"/>
      <c r="H52" s="197"/>
      <c r="I52" s="4">
        <v>44</v>
      </c>
      <c r="J52" s="65">
        <f>J49+J50-J51</f>
        <v>11903283</v>
      </c>
      <c r="K52" s="61">
        <f>K49+K50-K51</f>
        <v>16491350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7:K12 J35:K37 J28:K30 J22:K26 J14:K1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7" sqref="J7:K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3" t="s">
        <v>197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5" t="s">
        <v>59</v>
      </c>
      <c r="B4" s="265"/>
      <c r="C4" s="265"/>
      <c r="D4" s="265"/>
      <c r="E4" s="265"/>
      <c r="F4" s="265"/>
      <c r="G4" s="265"/>
      <c r="H4" s="265"/>
      <c r="I4" s="66" t="s">
        <v>279</v>
      </c>
      <c r="J4" s="67" t="s">
        <v>319</v>
      </c>
      <c r="K4" s="67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2">
        <v>2</v>
      </c>
      <c r="J5" s="73" t="s">
        <v>283</v>
      </c>
      <c r="K5" s="73" t="s">
        <v>284</v>
      </c>
    </row>
    <row r="6" spans="1:11" ht="12.75">
      <c r="A6" s="206" t="s">
        <v>156</v>
      </c>
      <c r="B6" s="207"/>
      <c r="C6" s="207"/>
      <c r="D6" s="207"/>
      <c r="E6" s="207"/>
      <c r="F6" s="207"/>
      <c r="G6" s="207"/>
      <c r="H6" s="207"/>
      <c r="I6" s="258"/>
      <c r="J6" s="258"/>
      <c r="K6" s="259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7" t="s">
        <v>198</v>
      </c>
      <c r="B12" s="218"/>
      <c r="C12" s="218"/>
      <c r="D12" s="218"/>
      <c r="E12" s="218"/>
      <c r="F12" s="218"/>
      <c r="G12" s="218"/>
      <c r="H12" s="21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17" t="s">
        <v>47</v>
      </c>
      <c r="B19" s="218"/>
      <c r="C19" s="218"/>
      <c r="D19" s="218"/>
      <c r="E19" s="218"/>
      <c r="F19" s="218"/>
      <c r="G19" s="218"/>
      <c r="H19" s="21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7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3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6" t="s">
        <v>159</v>
      </c>
      <c r="B22" s="207"/>
      <c r="C22" s="207"/>
      <c r="D22" s="207"/>
      <c r="E22" s="207"/>
      <c r="F22" s="207"/>
      <c r="G22" s="207"/>
      <c r="H22" s="207"/>
      <c r="I22" s="258"/>
      <c r="J22" s="258"/>
      <c r="K22" s="259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321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17" t="s">
        <v>48</v>
      </c>
      <c r="B32" s="218"/>
      <c r="C32" s="218"/>
      <c r="D32" s="218"/>
      <c r="E32" s="218"/>
      <c r="F32" s="218"/>
      <c r="G32" s="218"/>
      <c r="H32" s="21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7" t="s">
        <v>110</v>
      </c>
      <c r="B33" s="218"/>
      <c r="C33" s="218"/>
      <c r="D33" s="218"/>
      <c r="E33" s="218"/>
      <c r="F33" s="218"/>
      <c r="G33" s="218"/>
      <c r="H33" s="21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7" t="s">
        <v>111</v>
      </c>
      <c r="B34" s="218"/>
      <c r="C34" s="218"/>
      <c r="D34" s="218"/>
      <c r="E34" s="218"/>
      <c r="F34" s="218"/>
      <c r="G34" s="218"/>
      <c r="H34" s="21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6" t="s">
        <v>160</v>
      </c>
      <c r="B35" s="207"/>
      <c r="C35" s="207"/>
      <c r="D35" s="207"/>
      <c r="E35" s="207"/>
      <c r="F35" s="207"/>
      <c r="G35" s="207"/>
      <c r="H35" s="207"/>
      <c r="I35" s="258">
        <v>0</v>
      </c>
      <c r="J35" s="258"/>
      <c r="K35" s="259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17" t="s">
        <v>49</v>
      </c>
      <c r="B39" s="218"/>
      <c r="C39" s="218"/>
      <c r="D39" s="218"/>
      <c r="E39" s="218"/>
      <c r="F39" s="218"/>
      <c r="G39" s="218"/>
      <c r="H39" s="21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17" t="s">
        <v>148</v>
      </c>
      <c r="B45" s="218"/>
      <c r="C45" s="218"/>
      <c r="D45" s="218"/>
      <c r="E45" s="218"/>
      <c r="F45" s="218"/>
      <c r="G45" s="218"/>
      <c r="H45" s="21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7" t="s">
        <v>162</v>
      </c>
      <c r="B46" s="218"/>
      <c r="C46" s="218"/>
      <c r="D46" s="218"/>
      <c r="E46" s="218"/>
      <c r="F46" s="218"/>
      <c r="G46" s="218"/>
      <c r="H46" s="21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7" t="s">
        <v>163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7" t="s">
        <v>149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7" t="s">
        <v>15</v>
      </c>
      <c r="B49" s="218"/>
      <c r="C49" s="218"/>
      <c r="D49" s="218"/>
      <c r="E49" s="218"/>
      <c r="F49" s="218"/>
      <c r="G49" s="218"/>
      <c r="H49" s="21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7" t="s">
        <v>161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17" t="s">
        <v>176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.75">
      <c r="A53" s="223" t="s">
        <v>177</v>
      </c>
      <c r="B53" s="224"/>
      <c r="C53" s="224"/>
      <c r="D53" s="224"/>
      <c r="E53" s="224"/>
      <c r="F53" s="224"/>
      <c r="G53" s="224"/>
      <c r="H53" s="22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C28" sqref="C2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89" t="s">
        <v>281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5"/>
    </row>
    <row r="2" spans="1:12" ht="15.75">
      <c r="A2" s="42"/>
      <c r="B2" s="74"/>
      <c r="C2" s="276" t="s">
        <v>282</v>
      </c>
      <c r="D2" s="276"/>
      <c r="E2" s="77">
        <v>40544</v>
      </c>
      <c r="F2" s="43" t="s">
        <v>250</v>
      </c>
      <c r="G2" s="277">
        <v>40908</v>
      </c>
      <c r="H2" s="278"/>
      <c r="I2" s="74"/>
      <c r="J2" s="74"/>
      <c r="K2" s="74"/>
      <c r="L2" s="78"/>
    </row>
    <row r="3" spans="1:11" ht="23.25">
      <c r="A3" s="279" t="s">
        <v>59</v>
      </c>
      <c r="B3" s="279"/>
      <c r="C3" s="279"/>
      <c r="D3" s="279"/>
      <c r="E3" s="279"/>
      <c r="F3" s="279"/>
      <c r="G3" s="279"/>
      <c r="H3" s="279"/>
      <c r="I3" s="81" t="s">
        <v>305</v>
      </c>
      <c r="J3" s="82" t="s">
        <v>150</v>
      </c>
      <c r="K3" s="82" t="s">
        <v>151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91681781</v>
      </c>
      <c r="K5" s="45">
        <v>80155071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/>
      <c r="K6" s="46"/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31202275</v>
      </c>
      <c r="K7" s="46">
        <v>30178024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249434176</v>
      </c>
      <c r="K8" s="46">
        <v>253094485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18884239</v>
      </c>
      <c r="K9" s="46">
        <v>7226349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>
        <v>99697541</v>
      </c>
      <c r="K10" s="46">
        <v>143111410</v>
      </c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79">
        <f>SUM(J5:J13)</f>
        <v>490900012</v>
      </c>
      <c r="K14" s="79">
        <f>SUM(K5:K13)</f>
        <v>513765339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83" t="s">
        <v>302</v>
      </c>
      <c r="B23" s="284"/>
      <c r="C23" s="284"/>
      <c r="D23" s="284"/>
      <c r="E23" s="284"/>
      <c r="F23" s="284"/>
      <c r="G23" s="284"/>
      <c r="H23" s="284"/>
      <c r="I23" s="47">
        <v>18</v>
      </c>
      <c r="J23" s="45">
        <v>431734660</v>
      </c>
      <c r="K23" s="45">
        <v>446424783</v>
      </c>
    </row>
    <row r="24" spans="1:11" ht="17.25" customHeight="1">
      <c r="A24" s="285" t="s">
        <v>303</v>
      </c>
      <c r="B24" s="286"/>
      <c r="C24" s="286"/>
      <c r="D24" s="286"/>
      <c r="E24" s="286"/>
      <c r="F24" s="286"/>
      <c r="G24" s="286"/>
      <c r="H24" s="286"/>
      <c r="I24" s="48">
        <v>19</v>
      </c>
      <c r="J24" s="80">
        <v>59165352</v>
      </c>
      <c r="K24" s="80">
        <v>67340556</v>
      </c>
    </row>
    <row r="25" spans="1:11" ht="30" customHeight="1">
      <c r="A25" s="287" t="s">
        <v>304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VLATKAP</cp:lastModifiedBy>
  <cp:lastPrinted>2012-01-30T14:21:12Z</cp:lastPrinted>
  <dcterms:created xsi:type="dcterms:W3CDTF">2008-10-17T11:51:54Z</dcterms:created>
  <dcterms:modified xsi:type="dcterms:W3CDTF">2012-01-30T14:22:10Z</dcterms:modified>
  <cp:category/>
  <cp:version/>
  <cp:contentType/>
  <cp:contentStatus/>
</cp:coreProperties>
</file>