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9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<sst xmlns="http://schemas.openxmlformats.org/spreadsheetml/2006/main" count="413" uniqueCount="363">
  <si>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</si>
  <si>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</si>
  <si>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</si>
  <si>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</si>
  <si>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</si>
  <si>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</si>
  <si>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</si>
  <si>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</si>
  <si>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</si>
  <si>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</si>
  <si>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</si>
  <si>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</si>
  <si>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</si>
  <si>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</si>
  <si>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</si>
  <si>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</si>
  <si>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</si>
  <si>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</si>
  <si>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</si>
  <si>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</si>
  <si>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</si>
  <si>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</si>
  <si>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</si>
  <si>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</si>
  <si>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</si>
  <si>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</si>
  <si>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</si>
  <si>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</si>
  <si>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</si>
  <si>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</si>
  <si>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</si>
  <si>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</si>
  <si>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</si>
  <si>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</si>
  <si>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</si>
  <si>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</si>
  <si>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</si>
  <si>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</si>
  <si>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</si>
  <si>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</si>
  <si>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</si>
  <si>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</si>
  <si>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</si>
  <si>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</si>
  <si>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</si>
  <si>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</si>
  <si>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</si>
  <si>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</si>
  <si>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</si>
  <si>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</si>
  <si>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</si>
  <si>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</si>
  <si>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</si>
  <si>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</si>
  <si>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</si>
  <si>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</si>
  <si>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</si>
  <si>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</si>
  <si>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</si>
  <si>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</si>
  <si>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</si>
  <si>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</si>
  <si>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</si>
  <si>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</si>
  <si>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</si>
  <si>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</si>
  <si>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</si>
  <si>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</si>
  <si>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</si>
  <si>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</si>
  <si>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</si>
  <si>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</si>
  <si>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</si>
  <si>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</si>
  <si>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</si>
  <si>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</si>
  <si>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</si>
  <si>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</si>
  <si>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</si>
  <si>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</si>
  <si>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</si>
  <si>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</si>
  <si>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</si>
  <si>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</si>
  <si>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</si>
  <si>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</si>
  <si>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</si>
  <si>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</si>
  <si>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</si>
  <si>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</si>
  <si>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</si>
  <si>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</si>
  <si>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</si>
  <si>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</si>
  <si>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</si>
  <si>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</si>
  <si>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</si>
  <si>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</si>
  <si>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</si>
  <si>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</si>
  <si>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</si>
  <si>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</si>
  <si>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</si>
  <si>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</si>
  <si>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</si>
  <si>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</si>
  <si>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</si>
  <si>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</si>
  <si>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</si>
  <si>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</si>
  <si>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</si>
  <si>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</si>
  <si>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</si>
  <si>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</si>
  <si>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</si>
  <si>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</si>
  <si>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</si>
  <si>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</si>
  <si>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</si>
  <si>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</si>
  <si>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</si>
  <si>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</si>
  <si>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</si>
  <si>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</si>
  <si>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</si>
  <si>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</si>
  <si>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</si>
  <si>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</si>
  <si>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</si>
  <si>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</si>
  <si>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</si>
  <si>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</si>
  <si>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</si>
  <si>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</si>
  <si>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</si>
  <si>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</si>
  <si>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</si>
  <si>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</si>
  <si>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</si>
  <si>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</si>
  <si>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</si>
  <si>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</si>
  <si>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</si>
  <si>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</si>
  <si>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</si>
  <si>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</si>
  <si>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</si>
  <si>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</si>
  <si>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</si>
  <si>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</si>
  <si>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</si>
  <si>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</si>
  <si>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</si>
  <si>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</si>
  <si>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</si>
  <si>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</si>
  <si>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</si>
  <si>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</si>
  <si>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</si>
  <si>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</si>
  <si>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</si>
  <si>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</si>
  <si>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</si>
  <si>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</si>
  <si>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</si>
  <si>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</si>
  <si>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</si>
  <si>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</si>
  <si>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</si>
  <si>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</si>
  <si>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</si>
  <si>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</si>
  <si>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</si>
  <si>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</si>
  <si>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</si>
  <si>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</si>
  <si>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</si>
  <si>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</si>
  <si>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</si>
  <si>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</si>
  <si>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</si>
  <si>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</si>
  <si>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</si>
  <si>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</si>
  <si>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</si>
  <si>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</si>
  <si>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</si>
  <si>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</si>
  <si>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</si>
  <si>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</si>
  <si>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</si>
  <si>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</si>
  <si>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</si>
  <si>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</si>
  <si>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</si>
  <si>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</si>
  <si>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</si>
  <si>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</si>
  <si>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</si>
  <si>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</si>
  <si>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</si>
  <si>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</si>
  <si>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</si>
  <si>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</si>
  <si>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</si>
  <si>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</si>
  <si>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</si>
  <si>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</si>
  <si>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</si>
  <si>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</si>
  <si>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</si>
  <si>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</si>
  <si>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</si>
  <si>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</si>
  <si>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</si>
  <si>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</si>
  <si>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</si>
  <si>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</si>
  <si>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</si>
  <si>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</si>
  <si>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</si>
  <si>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</si>
  <si>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</si>
  <si>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</si>
  <si>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</si>
  <si>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</si>
  <si>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</si>
  <si>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</si>
  <si>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</si>
  <si>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</si>
  <si>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</si>
  <si>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</si>
  <si>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</si>
  <si>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</si>
  <si>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</si>
  <si>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</si>
  <si>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</si>
  <si>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</si>
  <si>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</si>
  <si>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</si>
  <si>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</si>
  <si>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</si>
  <si>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</si>
  <si>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</si>
  <si>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</si>
  <si>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</si>
  <si>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</si>
  <si>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</si>
  <si>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</si>
  <si>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</si>
  <si>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</si>
  <si>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</si>
  <si>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</si>
  <si>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</si>
  <si>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</si>
  <si>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</si>
  <si>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</si>
  <si>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</si>
  <si>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</si>
  <si>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</si>
  <si>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</si>
  <si>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</si>
  <si>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</si>
  <si>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</si>
  <si>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</si>
  <si>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</si>
  <si>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</si>
  <si>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</si>
  <si>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</si>
  <si>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</si>
  <si>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</si>
  <si>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</si>
  <si>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</si>
  <si>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</si>
  <si>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</si>
  <si>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</si>
  <si>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</si>
  <si>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</si>
  <si>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</si>
  <si>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</si>
  <si>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</si>
  <si>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</si>
  <si>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</si>
  <si>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</si>
  <si>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</si>
  <si>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</si>
  <si>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</si>
  <si>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</si>
  <si>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</si>
  <si>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</si>
  <si>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</si>
  <si>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</si>
  <si>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</si>
  <si>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</si>
  <si>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</si>
  <si>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</si>
  <si>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</si>
  <si>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</si>
  <si>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</si>
  <si>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</si>
  <si>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</si>
  <si>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</si>
  <si>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</si>
  <si>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</si>
  <si>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</si>
  <si>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</si>
  <si>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</si>
  <si>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</si>
  <si>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</si>
  <si>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</si>
  <si>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</si>
  <si>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</si>
  <si>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</si>
  <si>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</si>
  <si>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</si>
  <si>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</si>
  <si>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</si>
  <si>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</si>
  <si>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</si>
  <si>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</si>
  <si>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</si>
  <si>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</si>
  <si>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</si>
  <si>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</si>
  <si>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</si>
  <si>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</si>
  <si>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</si>
  <si>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</si>
  <si>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</si>
  <si>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</si>
  <si>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</si>
  <si>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</si>
  <si>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</si>
  <si>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</si>
  <si>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</si>
  <si>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</si>
  <si>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</si>
  <si>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</si>
  <si>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</si>
  <si>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</si>
  <si>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</si>
  <si>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</si>
  <si>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</si>
  <si>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</si>
  <si>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</si>
  <si>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</si>
  <si>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</si>
  <si>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</si>
  <si>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</si>
  <si>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</si>
  <si>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</si>
  <si>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</si>
  <si>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</si>
  <si>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</si>
  <si>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</si>
  <si>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u razdoblju 01.01.2011. do 31.12.2011.</t>
  </si>
  <si>
    <t>stanje na dan 31.12.2011.</t>
  </si>
  <si>
    <t>u razdoblju 01.01.2011. do 30.12.2011.</t>
  </si>
  <si>
    <t>Lovran, 43. Istarske divizije bb</t>
  </si>
  <si>
    <t>1061</t>
  </si>
  <si>
    <t xml:space="preserve">Radnik Opatija d.d. </t>
  </si>
  <si>
    <t>Čakovec, Žrtava fašizma 2/A</t>
  </si>
  <si>
    <t>mlinovi@cak-mlinovi.hr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</si>
</sst>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53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3" fillId="0" borderId="29" xfId="52" applyFont="1" applyFill="1" applyBorder="1" applyAlignment="1">
      <alignment horizontal="left" vertical="center"/>
      <protection/>
    </xf>
    <xf numFmtId="0" fontId="18" fillId="0" borderId="0" xfId="58" applyFont="1" applyBorder="1" applyAlignment="1" applyProtection="1">
      <alignment horizontal="left"/>
      <protection hidden="1"/>
    </xf>
    <xf numFmtId="0" fontId="19" fillId="0" borderId="0" xfId="58" applyFont="1" applyBorder="1" applyAlignment="1">
      <alignment/>
      <protection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TFI-POD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C19" sqref="C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4" t="s">
        <v>248</v>
      </c>
      <c r="B1" s="135"/>
      <c r="C1" s="13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5" t="s">
        <v>251</v>
      </c>
      <c r="B6" s="156"/>
      <c r="C6" s="145" t="s">
        <v>323</v>
      </c>
      <c r="D6" s="14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5" t="s">
        <v>252</v>
      </c>
      <c r="B8" s="196"/>
      <c r="C8" s="145" t="s">
        <v>324</v>
      </c>
      <c r="D8" s="14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7" t="s">
        <v>253</v>
      </c>
      <c r="B10" s="187"/>
      <c r="C10" s="145" t="s">
        <v>325</v>
      </c>
      <c r="D10" s="14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5" t="s">
        <v>254</v>
      </c>
      <c r="B12" s="156"/>
      <c r="C12" s="139" t="s">
        <v>326</v>
      </c>
      <c r="D12" s="182"/>
      <c r="E12" s="182"/>
      <c r="F12" s="182"/>
      <c r="G12" s="182"/>
      <c r="H12" s="182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5" t="s">
        <v>255</v>
      </c>
      <c r="B14" s="156"/>
      <c r="C14" s="183">
        <v>40000</v>
      </c>
      <c r="D14" s="184"/>
      <c r="E14" s="16"/>
      <c r="F14" s="139" t="s">
        <v>327</v>
      </c>
      <c r="G14" s="185"/>
      <c r="H14" s="185"/>
      <c r="I14" s="18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5" t="s">
        <v>256</v>
      </c>
      <c r="B16" s="156"/>
      <c r="C16" s="139" t="s">
        <v>328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5" t="s">
        <v>257</v>
      </c>
      <c r="B18" s="156"/>
      <c r="C18" s="181" t="s">
        <v>362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5" t="s">
        <v>258</v>
      </c>
      <c r="B20" s="156"/>
      <c r="C20" s="177" t="s">
        <v>329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5" t="s">
        <v>259</v>
      </c>
      <c r="B22" s="156"/>
      <c r="C22" s="121">
        <v>60</v>
      </c>
      <c r="D22" s="139" t="s">
        <v>327</v>
      </c>
      <c r="E22" s="165"/>
      <c r="F22" s="166"/>
      <c r="G22" s="155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5" t="s">
        <v>260</v>
      </c>
      <c r="B24" s="156"/>
      <c r="C24" s="121">
        <v>20</v>
      </c>
      <c r="D24" s="139" t="s">
        <v>330</v>
      </c>
      <c r="E24" s="165"/>
      <c r="F24" s="165"/>
      <c r="G24" s="166"/>
      <c r="H24" s="51" t="s">
        <v>261</v>
      </c>
      <c r="I24" s="122">
        <v>1828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5" t="s">
        <v>262</v>
      </c>
      <c r="B26" s="156"/>
      <c r="C26" s="123" t="s">
        <v>331</v>
      </c>
      <c r="D26" s="25"/>
      <c r="E26" s="33"/>
      <c r="F26" s="24"/>
      <c r="G26" s="176" t="s">
        <v>263</v>
      </c>
      <c r="H26" s="156"/>
      <c r="I26" s="124" t="s">
        <v>359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9" t="s">
        <v>360</v>
      </c>
      <c r="B30" s="140"/>
      <c r="C30" s="140"/>
      <c r="D30" s="141"/>
      <c r="E30" s="139" t="s">
        <v>358</v>
      </c>
      <c r="F30" s="140"/>
      <c r="G30" s="141"/>
      <c r="H30" s="145" t="s">
        <v>332</v>
      </c>
      <c r="I30" s="146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39" t="s">
        <v>333</v>
      </c>
      <c r="B32" s="165"/>
      <c r="C32" s="165"/>
      <c r="D32" s="166"/>
      <c r="E32" s="139" t="s">
        <v>334</v>
      </c>
      <c r="F32" s="140"/>
      <c r="G32" s="141"/>
      <c r="H32" s="145" t="s">
        <v>335</v>
      </c>
      <c r="I32" s="14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39" t="s">
        <v>336</v>
      </c>
      <c r="B34" s="165"/>
      <c r="C34" s="165"/>
      <c r="D34" s="166"/>
      <c r="E34" s="139" t="s">
        <v>361</v>
      </c>
      <c r="F34" s="165"/>
      <c r="G34" s="166"/>
      <c r="H34" s="145" t="s">
        <v>337</v>
      </c>
      <c r="I34" s="14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39" t="s">
        <v>338</v>
      </c>
      <c r="B36" s="165"/>
      <c r="C36" s="165"/>
      <c r="D36" s="166"/>
      <c r="E36" s="139" t="s">
        <v>339</v>
      </c>
      <c r="F36" s="165"/>
      <c r="G36" s="166"/>
      <c r="H36" s="145" t="s">
        <v>340</v>
      </c>
      <c r="I36" s="146"/>
      <c r="J36" s="10"/>
      <c r="K36" s="10"/>
      <c r="L36" s="10"/>
    </row>
    <row r="37" spans="1:12" ht="12.75">
      <c r="A37" s="103"/>
      <c r="B37" s="30"/>
      <c r="C37" s="162"/>
      <c r="D37" s="163"/>
      <c r="E37" s="16"/>
      <c r="F37" s="162"/>
      <c r="G37" s="163"/>
      <c r="H37" s="16"/>
      <c r="I37" s="95"/>
      <c r="J37" s="10"/>
      <c r="K37" s="10"/>
      <c r="L37" s="10"/>
    </row>
    <row r="38" spans="1:12" ht="12.75">
      <c r="A38" s="139" t="s">
        <v>341</v>
      </c>
      <c r="B38" s="165"/>
      <c r="C38" s="165"/>
      <c r="D38" s="166"/>
      <c r="E38" s="139" t="s">
        <v>342</v>
      </c>
      <c r="F38" s="165"/>
      <c r="G38" s="166"/>
      <c r="H38" s="145" t="s">
        <v>343</v>
      </c>
      <c r="I38" s="146">
        <v>3033023</v>
      </c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9" t="s">
        <v>344</v>
      </c>
      <c r="B40" s="165"/>
      <c r="C40" s="165"/>
      <c r="D40" s="166"/>
      <c r="E40" s="139" t="s">
        <v>354</v>
      </c>
      <c r="F40" s="165"/>
      <c r="G40" s="166"/>
      <c r="H40" s="145" t="s">
        <v>353</v>
      </c>
      <c r="I40" s="14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7" t="s">
        <v>267</v>
      </c>
      <c r="B44" s="138"/>
      <c r="C44" s="145"/>
      <c r="D44" s="146"/>
      <c r="E44" s="26"/>
      <c r="F44" s="139"/>
      <c r="G44" s="160"/>
      <c r="H44" s="160"/>
      <c r="I44" s="161"/>
      <c r="J44" s="10"/>
      <c r="K44" s="10"/>
      <c r="L44" s="10"/>
    </row>
    <row r="45" spans="1:12" ht="12.75">
      <c r="A45" s="103"/>
      <c r="B45" s="30"/>
      <c r="C45" s="162"/>
      <c r="D45" s="163"/>
      <c r="E45" s="16"/>
      <c r="F45" s="162"/>
      <c r="G45" s="164"/>
      <c r="H45" s="35"/>
      <c r="I45" s="107"/>
      <c r="J45" s="10"/>
      <c r="K45" s="10"/>
      <c r="L45" s="10"/>
    </row>
    <row r="46" spans="1:12" ht="12.75">
      <c r="A46" s="137" t="s">
        <v>268</v>
      </c>
      <c r="B46" s="138"/>
      <c r="C46" s="139" t="s">
        <v>345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7" t="s">
        <v>270</v>
      </c>
      <c r="B48" s="138"/>
      <c r="C48" s="142" t="s">
        <v>346</v>
      </c>
      <c r="D48" s="143"/>
      <c r="E48" s="144"/>
      <c r="F48" s="16"/>
      <c r="G48" s="51" t="s">
        <v>271</v>
      </c>
      <c r="H48" s="142" t="s">
        <v>347</v>
      </c>
      <c r="I48" s="14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7" t="s">
        <v>257</v>
      </c>
      <c r="B50" s="138"/>
      <c r="C50" s="152" t="s">
        <v>348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5" t="s">
        <v>272</v>
      </c>
      <c r="B52" s="156"/>
      <c r="C52" s="142" t="s">
        <v>349</v>
      </c>
      <c r="D52" s="143"/>
      <c r="E52" s="143"/>
      <c r="F52" s="143"/>
      <c r="G52" s="143"/>
      <c r="H52" s="143"/>
      <c r="I52" s="157"/>
      <c r="J52" s="10"/>
      <c r="K52" s="10"/>
      <c r="L52" s="10"/>
    </row>
    <row r="53" spans="1:12" ht="12.75">
      <c r="A53" s="108"/>
      <c r="B53" s="20"/>
      <c r="C53" s="136" t="s">
        <v>273</v>
      </c>
      <c r="D53" s="136"/>
      <c r="E53" s="136"/>
      <c r="F53" s="136"/>
      <c r="G53" s="136"/>
      <c r="H53" s="13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8" t="s">
        <v>274</v>
      </c>
      <c r="C55" s="159"/>
      <c r="D55" s="159"/>
      <c r="E55" s="15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31" t="s">
        <v>306</v>
      </c>
      <c r="C56" s="132"/>
      <c r="D56" s="132"/>
      <c r="E56" s="132"/>
      <c r="F56" s="132"/>
      <c r="G56" s="132"/>
      <c r="H56" s="132"/>
      <c r="I56" s="133"/>
      <c r="J56" s="10"/>
      <c r="K56" s="10"/>
      <c r="L56" s="10"/>
    </row>
    <row r="57" spans="1:12" ht="12.75">
      <c r="A57" s="108"/>
      <c r="B57" s="131" t="s">
        <v>307</v>
      </c>
      <c r="C57" s="132"/>
      <c r="D57" s="132"/>
      <c r="E57" s="132"/>
      <c r="F57" s="132"/>
      <c r="G57" s="132"/>
      <c r="H57" s="132"/>
      <c r="I57" s="110"/>
      <c r="J57" s="10"/>
      <c r="K57" s="10"/>
      <c r="L57" s="10"/>
    </row>
    <row r="58" spans="1:12" ht="12.75">
      <c r="A58" s="108"/>
      <c r="B58" s="131" t="s">
        <v>308</v>
      </c>
      <c r="C58" s="132"/>
      <c r="D58" s="132"/>
      <c r="E58" s="132"/>
      <c r="F58" s="132"/>
      <c r="G58" s="132"/>
      <c r="H58" s="132"/>
      <c r="I58" s="133"/>
      <c r="J58" s="10"/>
      <c r="K58" s="10"/>
      <c r="L58" s="10"/>
    </row>
    <row r="59" spans="1:12" ht="12.75">
      <c r="A59" s="108"/>
      <c r="B59" s="131" t="s">
        <v>309</v>
      </c>
      <c r="C59" s="132"/>
      <c r="D59" s="132"/>
      <c r="E59" s="132"/>
      <c r="F59" s="132"/>
      <c r="G59" s="132"/>
      <c r="H59" s="132"/>
      <c r="I59" s="13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0"/>
      <c r="H63" s="15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2">
      <selection activeCell="I13" sqref="I13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356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350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59</v>
      </c>
      <c r="B4" s="203"/>
      <c r="C4" s="203"/>
      <c r="D4" s="203"/>
      <c r="E4" s="203"/>
      <c r="F4" s="203"/>
      <c r="G4" s="203"/>
      <c r="H4" s="204"/>
      <c r="I4" s="58" t="s">
        <v>278</v>
      </c>
      <c r="J4" s="59" t="s">
        <v>319</v>
      </c>
      <c r="K4" s="60" t="s">
        <v>320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391203815</v>
      </c>
      <c r="K8" s="53">
        <f>K9+K16+K26+K35+K39</f>
        <v>398295931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28909293</v>
      </c>
      <c r="K9" s="53">
        <f>SUM(K10:K15)</f>
        <v>8702533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450752</v>
      </c>
      <c r="K11" s="7">
        <v>799033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28120474</v>
      </c>
      <c r="K12" s="7">
        <v>7624992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49800</v>
      </c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288267</v>
      </c>
      <c r="K15" s="7">
        <v>278508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351152282</v>
      </c>
      <c r="K16" s="53">
        <f>SUM(K17:K25)</f>
        <v>383525966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56731387</v>
      </c>
      <c r="K17" s="7">
        <v>80857403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193109080</v>
      </c>
      <c r="K18" s="7">
        <v>207411764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27672267</v>
      </c>
      <c r="K19" s="7">
        <v>23519391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3345837</v>
      </c>
      <c r="K20" s="7">
        <v>6072233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1713293</v>
      </c>
      <c r="K22" s="7">
        <v>1686066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421548</v>
      </c>
      <c r="K23" s="7">
        <v>3863758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1218659</v>
      </c>
      <c r="K24" s="7">
        <v>1140340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66940211</v>
      </c>
      <c r="K25" s="7">
        <v>58975011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9877841</v>
      </c>
      <c r="K26" s="53">
        <f>SUM(K27:K34)</f>
        <v>5602297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0</v>
      </c>
      <c r="K27" s="7">
        <v>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3752900</v>
      </c>
      <c r="K29" s="7">
        <v>3174979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3229311</v>
      </c>
      <c r="K31" s="7">
        <v>414280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250957</v>
      </c>
      <c r="K32" s="7">
        <v>241034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998224</v>
      </c>
      <c r="K33" s="7">
        <v>23400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1646449</v>
      </c>
      <c r="K34" s="7">
        <v>1748604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135008</v>
      </c>
      <c r="K35" s="53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135008</v>
      </c>
      <c r="K38" s="7">
        <v>0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1129391</v>
      </c>
      <c r="K39" s="7">
        <v>465135</v>
      </c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333330902</v>
      </c>
      <c r="K40" s="53">
        <f>K41+K49+K56+K64</f>
        <v>365188374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134803551</v>
      </c>
      <c r="K41" s="53">
        <f>SUM(K42:K48)</f>
        <v>149037849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41618660</v>
      </c>
      <c r="K42" s="7">
        <v>43172775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0</v>
      </c>
      <c r="K43" s="7">
        <v>0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2680913</v>
      </c>
      <c r="K44" s="7">
        <v>3543072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90380640</v>
      </c>
      <c r="K45" s="7">
        <v>100516129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123338</v>
      </c>
      <c r="K46" s="7">
        <v>1805873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>
        <v>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107516796</v>
      </c>
      <c r="K49" s="53">
        <f>SUM(K50:K55)</f>
        <v>81002610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0</v>
      </c>
      <c r="K50" s="7">
        <v>0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92778877</v>
      </c>
      <c r="K51" s="7">
        <v>70902685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8021318</v>
      </c>
      <c r="K52" s="7">
        <v>2697004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3946308</v>
      </c>
      <c r="K53" s="7">
        <v>3738679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1990966</v>
      </c>
      <c r="K54" s="7">
        <v>1660125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779327</v>
      </c>
      <c r="K55" s="7">
        <v>2004117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79107272</v>
      </c>
      <c r="K56" s="53">
        <f>SUM(K57:K63)</f>
        <v>123169877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2555000</v>
      </c>
      <c r="K60" s="7">
        <v>0</v>
      </c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3616616</v>
      </c>
      <c r="K61" s="7">
        <v>1619682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72865533</v>
      </c>
      <c r="K62" s="7">
        <v>121499653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70123</v>
      </c>
      <c r="K63" s="7">
        <v>50542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11903283</v>
      </c>
      <c r="K64" s="7">
        <v>11978038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958446</v>
      </c>
      <c r="K65" s="7">
        <v>737733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725493163</v>
      </c>
      <c r="K66" s="53">
        <f>K7+K8+K40+K65</f>
        <v>764222038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490900012</v>
      </c>
      <c r="K69" s="54">
        <f>K70+K71+K72+K78+K79+K82+K85</f>
        <v>505977020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42000000</v>
      </c>
      <c r="K70" s="7">
        <v>42000000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0</v>
      </c>
      <c r="K71" s="7">
        <v>0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3636985</v>
      </c>
      <c r="K73" s="7">
        <v>3636985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0</v>
      </c>
      <c r="K74" s="7">
        <v>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0</v>
      </c>
      <c r="K75" s="7">
        <v>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18449373</v>
      </c>
      <c r="K77" s="7">
        <v>18449373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88967531</v>
      </c>
      <c r="K78" s="7">
        <v>106947619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236430513</v>
      </c>
      <c r="K79" s="53">
        <f>K80-K81</f>
        <v>240021918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236430513</v>
      </c>
      <c r="K80" s="7">
        <v>240021918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22533696</v>
      </c>
      <c r="K82" s="53">
        <f>K83-K84</f>
        <v>32459836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22533696</v>
      </c>
      <c r="K83" s="7">
        <v>32459836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78881914</v>
      </c>
      <c r="K85" s="7">
        <v>62461289</v>
      </c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2092570</v>
      </c>
      <c r="K86" s="53">
        <f>SUM(K87:K89)</f>
        <v>2262268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2092570</v>
      </c>
      <c r="K89" s="7">
        <v>2262268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16713488</v>
      </c>
      <c r="K90" s="53">
        <f>SUM(K91:K99)</f>
        <v>84099298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16713488</v>
      </c>
      <c r="K93" s="7">
        <v>74903579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>
        <v>9195719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210289881</v>
      </c>
      <c r="K100" s="53">
        <f>SUM(K101:K112)</f>
        <v>165349847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0</v>
      </c>
      <c r="K101" s="7">
        <v>0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7879300</v>
      </c>
      <c r="K102" s="7">
        <v>7131257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9476065</v>
      </c>
      <c r="K103" s="7">
        <v>1028015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1588936</v>
      </c>
      <c r="K104" s="7">
        <v>982398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160281744</v>
      </c>
      <c r="K105" s="7">
        <v>124320227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3797981</v>
      </c>
      <c r="K106" s="7">
        <v>2803085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1102742</v>
      </c>
      <c r="K107" s="7">
        <v>3513699</v>
      </c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10043096</v>
      </c>
      <c r="K108" s="7">
        <v>11451583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15605172</v>
      </c>
      <c r="K109" s="7">
        <v>13583927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426324</v>
      </c>
      <c r="K110" s="7">
        <v>341032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88521</v>
      </c>
      <c r="K112" s="7">
        <v>194624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5497212</v>
      </c>
      <c r="K113" s="7">
        <v>6533605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725493163</v>
      </c>
      <c r="K114" s="53">
        <f>K69+K86+K90+K100+K113</f>
        <v>764222038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1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40"/>
      <c r="J117" s="240"/>
      <c r="K117" s="241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v>412018098</v>
      </c>
      <c r="K118" s="7">
        <v>443515731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78881914</v>
      </c>
      <c r="K119" s="8">
        <v>62461289</v>
      </c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L54" sqref="L54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51" t="s">
        <v>357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4" t="s">
        <v>351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2" t="s">
        <v>319</v>
      </c>
      <c r="K4" s="242"/>
      <c r="L4" s="242" t="s">
        <v>320</v>
      </c>
      <c r="M4" s="242"/>
    </row>
    <row r="5" spans="1:13" ht="12.75">
      <c r="A5" s="243"/>
      <c r="B5" s="243"/>
      <c r="C5" s="243"/>
      <c r="D5" s="243"/>
      <c r="E5" s="243"/>
      <c r="F5" s="243"/>
      <c r="G5" s="243"/>
      <c r="H5" s="24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1022158200</v>
      </c>
      <c r="K7" s="54">
        <f>SUM(K8:K9)</f>
        <v>252858614</v>
      </c>
      <c r="L7" s="54">
        <f>SUM(L8:L9)</f>
        <v>1057406895</v>
      </c>
      <c r="M7" s="54">
        <f>SUM(M8:M9)</f>
        <v>260410249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982825968</v>
      </c>
      <c r="K8" s="7">
        <v>243405282</v>
      </c>
      <c r="L8" s="7">
        <v>1001877184</v>
      </c>
      <c r="M8" s="7">
        <v>238787435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39332232</v>
      </c>
      <c r="K9" s="7">
        <v>9453332</v>
      </c>
      <c r="L9" s="7">
        <v>55529711</v>
      </c>
      <c r="M9" s="7">
        <v>21622814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998433277</v>
      </c>
      <c r="K10" s="53">
        <f>K11+K12+K16+K20+K21+K22+K25+K26</f>
        <v>259394026</v>
      </c>
      <c r="L10" s="53">
        <f>L11+L12+L16+L20+L21+L22+L25+L26</f>
        <v>1033663952</v>
      </c>
      <c r="M10" s="53">
        <f>M11+M12+M16+M20+M21+M22+M25+M26</f>
        <v>284607037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707428</v>
      </c>
      <c r="K11" s="7">
        <v>-355883</v>
      </c>
      <c r="L11" s="7">
        <v>-935955</v>
      </c>
      <c r="M11" s="7">
        <v>384105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808929241</v>
      </c>
      <c r="K12" s="53">
        <f>SUM(K13:K15)</f>
        <v>199242327</v>
      </c>
      <c r="L12" s="53">
        <f>SUM(L13:L15)</f>
        <v>809023255</v>
      </c>
      <c r="M12" s="53">
        <f>SUM(M13:M15)</f>
        <v>201713924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115139825</v>
      </c>
      <c r="K13" s="7">
        <v>64012590</v>
      </c>
      <c r="L13" s="7">
        <v>125450023</v>
      </c>
      <c r="M13" s="7">
        <v>74706882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657528862</v>
      </c>
      <c r="K14" s="7">
        <v>123822827</v>
      </c>
      <c r="L14" s="7">
        <v>645459802</v>
      </c>
      <c r="M14" s="7">
        <v>114050897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36260554</v>
      </c>
      <c r="K15" s="7">
        <v>11406910</v>
      </c>
      <c r="L15" s="7">
        <v>38113430</v>
      </c>
      <c r="M15" s="7">
        <v>12956145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121160953</v>
      </c>
      <c r="K16" s="53">
        <f>SUM(K17:K19)</f>
        <v>31180221</v>
      </c>
      <c r="L16" s="53">
        <f>SUM(L17:L19)</f>
        <v>121745402</v>
      </c>
      <c r="M16" s="53">
        <f>SUM(M17:M19)</f>
        <v>32961646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76501850</v>
      </c>
      <c r="K17" s="7">
        <v>20147628</v>
      </c>
      <c r="L17" s="7">
        <v>77191001</v>
      </c>
      <c r="M17" s="7">
        <v>21082143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26913938</v>
      </c>
      <c r="K18" s="7">
        <v>6478074</v>
      </c>
      <c r="L18" s="7">
        <v>26773792</v>
      </c>
      <c r="M18" s="7">
        <v>7080324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17745165</v>
      </c>
      <c r="K19" s="7">
        <v>4554519</v>
      </c>
      <c r="L19" s="7">
        <v>17780609</v>
      </c>
      <c r="M19" s="7">
        <v>4799179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26061817</v>
      </c>
      <c r="K20" s="7">
        <v>8071988</v>
      </c>
      <c r="L20" s="7">
        <v>38903936</v>
      </c>
      <c r="M20" s="7">
        <v>19791505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26033484</v>
      </c>
      <c r="K21" s="7">
        <v>7050871</v>
      </c>
      <c r="L21" s="7">
        <v>29578819</v>
      </c>
      <c r="M21" s="7">
        <v>9564299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7043851</v>
      </c>
      <c r="K22" s="53">
        <f>SUM(K23:K24)</f>
        <v>6893561</v>
      </c>
      <c r="L22" s="53">
        <f>SUM(L23:L24)</f>
        <v>28915487</v>
      </c>
      <c r="M22" s="53">
        <f>SUM(M23:M24)</f>
        <v>17278261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3202150</v>
      </c>
      <c r="M23" s="7">
        <v>-7734370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7043851</v>
      </c>
      <c r="K24" s="7">
        <v>6893561</v>
      </c>
      <c r="L24" s="7">
        <v>25713337</v>
      </c>
      <c r="M24" s="7">
        <v>25012631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4430578</v>
      </c>
      <c r="K25" s="7">
        <v>4430578</v>
      </c>
      <c r="L25" s="7">
        <v>591452</v>
      </c>
      <c r="M25" s="7">
        <v>591452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4065925</v>
      </c>
      <c r="K26" s="7">
        <v>2880363</v>
      </c>
      <c r="L26" s="7">
        <v>5841556</v>
      </c>
      <c r="M26" s="7">
        <v>2321845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8646435</v>
      </c>
      <c r="K27" s="53">
        <f>SUM(K28:K32)</f>
        <v>3455163</v>
      </c>
      <c r="L27" s="53">
        <f>SUM(L28:L32)</f>
        <v>9099046</v>
      </c>
      <c r="M27" s="53">
        <f>SUM(M28:M32)</f>
        <v>4424899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8574706</v>
      </c>
      <c r="K29" s="7">
        <v>3984907</v>
      </c>
      <c r="L29" s="7">
        <v>8687048</v>
      </c>
      <c r="M29" s="7">
        <v>4013130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0</v>
      </c>
      <c r="K30" s="7">
        <v>0</v>
      </c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71729</v>
      </c>
      <c r="K31" s="7">
        <v>41459</v>
      </c>
      <c r="L31" s="7">
        <v>34919</v>
      </c>
      <c r="M31" s="7">
        <v>34690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0</v>
      </c>
      <c r="K32" s="7">
        <v>-571203</v>
      </c>
      <c r="L32" s="7">
        <v>377079</v>
      </c>
      <c r="M32" s="7">
        <v>377079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6083755</v>
      </c>
      <c r="K33" s="53">
        <f>SUM(K34:K37)</f>
        <v>3216004</v>
      </c>
      <c r="L33" s="53">
        <f>SUM(L34:L37)</f>
        <v>13447146</v>
      </c>
      <c r="M33" s="53">
        <f>SUM(M34:M37)</f>
        <v>-3217102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5859917</v>
      </c>
      <c r="K35" s="7">
        <v>3000518</v>
      </c>
      <c r="L35" s="7">
        <v>9364575</v>
      </c>
      <c r="M35" s="7">
        <v>5330618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223838</v>
      </c>
      <c r="K36" s="7">
        <v>215486</v>
      </c>
      <c r="L36" s="7">
        <v>2567973</v>
      </c>
      <c r="M36" s="7">
        <v>1639749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0</v>
      </c>
      <c r="K37" s="7">
        <v>0</v>
      </c>
      <c r="L37" s="7">
        <v>1514598</v>
      </c>
      <c r="M37" s="7">
        <v>-10187469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156349</v>
      </c>
      <c r="K38" s="7">
        <v>156349</v>
      </c>
      <c r="L38" s="7">
        <v>258504</v>
      </c>
      <c r="M38" s="7">
        <v>-93275</v>
      </c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1030960984</v>
      </c>
      <c r="K42" s="53">
        <f>K7+K27+K38+K40</f>
        <v>256470126</v>
      </c>
      <c r="L42" s="53">
        <f>L7+L27+L38+L40</f>
        <v>1066764445</v>
      </c>
      <c r="M42" s="53">
        <f>M7+M27+M38+M40</f>
        <v>264741873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1004517032</v>
      </c>
      <c r="K43" s="53">
        <f>K10+K33+K39+K41</f>
        <v>262610030</v>
      </c>
      <c r="L43" s="53">
        <f>L10+L33+L39+L41</f>
        <v>1047111098</v>
      </c>
      <c r="M43" s="53">
        <f>M10+M33+M39+M41</f>
        <v>281389935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26443952</v>
      </c>
      <c r="K44" s="53">
        <f>K42-K43</f>
        <v>-6139904</v>
      </c>
      <c r="L44" s="53">
        <f>L42-L43</f>
        <v>19653347</v>
      </c>
      <c r="M44" s="53">
        <f>M42-M43</f>
        <v>-16648062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26443952</v>
      </c>
      <c r="K45" s="53">
        <f>IF(K42&gt;K43,K42-K43,0)</f>
        <v>0</v>
      </c>
      <c r="L45" s="53">
        <f>IF(L42&gt;L43,L42-L43,0)</f>
        <v>19653347</v>
      </c>
      <c r="M45" s="53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6139904</v>
      </c>
      <c r="L46" s="53">
        <f>IF(L43&gt;L42,L43-L42,0)</f>
        <v>0</v>
      </c>
      <c r="M46" s="53">
        <f>IF(M43&gt;M42,M43-M42,0)</f>
        <v>16648062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7559714</v>
      </c>
      <c r="K47" s="7">
        <v>4803592</v>
      </c>
      <c r="L47" s="128">
        <v>11019600</v>
      </c>
      <c r="M47" s="7">
        <v>6923500</v>
      </c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18884238</v>
      </c>
      <c r="K48" s="53">
        <f>K44-K47</f>
        <v>-10943496</v>
      </c>
      <c r="L48" s="53">
        <f>L44-L47</f>
        <v>8633747</v>
      </c>
      <c r="M48" s="53">
        <f>M44-M47</f>
        <v>-23571562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18884238</v>
      </c>
      <c r="K49" s="53">
        <f>IF(K48&gt;0,K48,0)</f>
        <v>0</v>
      </c>
      <c r="L49" s="53">
        <f>IF(L48&gt;0,L48,0)</f>
        <v>8633747</v>
      </c>
      <c r="M49" s="53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0</v>
      </c>
      <c r="K50" s="61">
        <f>IF(K48&lt;0,-K48,0)</f>
        <v>10943496</v>
      </c>
      <c r="L50" s="61">
        <f>IF(L48&lt;0,-L48,0)</f>
        <v>0</v>
      </c>
      <c r="M50" s="61">
        <f>IF(M48&lt;0,-M48,0)</f>
        <v>23571562</v>
      </c>
    </row>
    <row r="51" spans="1:13" ht="12.75" customHeight="1">
      <c r="A51" s="221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v>22533696</v>
      </c>
      <c r="K53" s="7">
        <v>-7059037</v>
      </c>
      <c r="L53" s="7">
        <v>32459836</v>
      </c>
      <c r="M53" s="7">
        <v>-6460938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>
        <v>-3649458</v>
      </c>
      <c r="K54" s="8">
        <v>-3884459</v>
      </c>
      <c r="L54" s="8">
        <v>-23826089</v>
      </c>
      <c r="M54" s="8">
        <v>-17110624</v>
      </c>
    </row>
    <row r="55" spans="1:13" ht="12.75" customHeight="1">
      <c r="A55" s="221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18884238</v>
      </c>
      <c r="K56" s="6">
        <v>-10943496</v>
      </c>
      <c r="L56" s="6">
        <v>8633747</v>
      </c>
      <c r="M56" s="6">
        <v>-23571562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-2034829</v>
      </c>
      <c r="K57" s="53">
        <f>SUM(K58:K64)</f>
        <v>-1796702</v>
      </c>
      <c r="L57" s="53">
        <f>SUM(L58:L64)</f>
        <v>45580350</v>
      </c>
      <c r="M57" s="53">
        <f>SUM(M58:M64)</f>
        <v>45818477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129">
        <v>-1800727</v>
      </c>
      <c r="K59" s="7">
        <v>-1562600</v>
      </c>
      <c r="L59" s="129">
        <v>45277146</v>
      </c>
      <c r="M59" s="7">
        <v>45515273</v>
      </c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-234102</v>
      </c>
      <c r="K60" s="7">
        <v>-234102</v>
      </c>
      <c r="L60" s="7">
        <v>303204</v>
      </c>
      <c r="M60" s="7">
        <v>303204</v>
      </c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>
        <v>0</v>
      </c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>
        <v>0</v>
      </c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>
        <v>0</v>
      </c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>
        <v>0</v>
      </c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-10123</v>
      </c>
      <c r="K65" s="7">
        <v>-10123</v>
      </c>
      <c r="L65" s="7">
        <v>9722523</v>
      </c>
      <c r="M65" s="7">
        <v>9722523</v>
      </c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-2024706</v>
      </c>
      <c r="K66" s="53">
        <f>K57-K65</f>
        <v>-1786579</v>
      </c>
      <c r="L66" s="53">
        <f>L57-L65</f>
        <v>35857827</v>
      </c>
      <c r="M66" s="53">
        <f>M57-M65</f>
        <v>36095954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16859532</v>
      </c>
      <c r="K67" s="61">
        <f>K56+K66</f>
        <v>-12730075</v>
      </c>
      <c r="L67" s="61">
        <f>L56+L66</f>
        <v>44491574</v>
      </c>
      <c r="M67" s="61">
        <f>M56+M66</f>
        <v>12524392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>
        <v>20995964</v>
      </c>
      <c r="K70" s="7">
        <v>-8358642</v>
      </c>
      <c r="L70" s="7">
        <v>50834614</v>
      </c>
      <c r="M70" s="7">
        <v>12151967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-4136432</v>
      </c>
      <c r="K71" s="8">
        <v>-4371433</v>
      </c>
      <c r="L71" s="8">
        <v>-6343040</v>
      </c>
      <c r="M71" s="8">
        <v>372425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47:K47 K56:L56 K57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3:L26 J48:M50 K27:M27 K28:L32 K33:M33 K34:L41 K2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0">
      <selection activeCell="A13" sqref="A13:H13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352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26443952</v>
      </c>
      <c r="K7" s="7">
        <v>19653347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26061817</v>
      </c>
      <c r="K8" s="7">
        <v>38903936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v>12774826</v>
      </c>
      <c r="K9" s="7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1359978</v>
      </c>
      <c r="K10" s="7">
        <v>26514186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9369131</v>
      </c>
      <c r="K12" s="7">
        <v>1426804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76009704</v>
      </c>
      <c r="K13" s="53">
        <f>SUM(K7:K12)</f>
        <v>86498273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>
        <v>35743941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10562441</v>
      </c>
      <c r="K16" s="7">
        <v>14142402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11829737</v>
      </c>
      <c r="K17" s="7">
        <v>22415135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22392178</v>
      </c>
      <c r="K18" s="53">
        <f>SUM(K14:K17)</f>
        <v>72301478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53617526</v>
      </c>
      <c r="K19" s="53">
        <f>IF(K13&gt;K18,K13-K18,0)</f>
        <v>14196795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1" t="s">
        <v>159</v>
      </c>
      <c r="B21" s="237"/>
      <c r="C21" s="237"/>
      <c r="D21" s="237"/>
      <c r="E21" s="237"/>
      <c r="F21" s="237"/>
      <c r="G21" s="237"/>
      <c r="H21" s="237"/>
      <c r="I21" s="266"/>
      <c r="J21" s="266"/>
      <c r="K21" s="26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5636996</v>
      </c>
      <c r="K24" s="7">
        <v>5536393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>
        <v>2146316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>
        <v>4275544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5636996</v>
      </c>
      <c r="K27" s="53">
        <f>SUM(K22:K26)</f>
        <v>11958253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31476638</v>
      </c>
      <c r="K28" s="7">
        <v>22044093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5696480</v>
      </c>
      <c r="K29" s="7">
        <v>44062605</v>
      </c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37173118</v>
      </c>
      <c r="K31" s="53">
        <f>SUM(K28:K30)</f>
        <v>66106698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31536122</v>
      </c>
      <c r="K33" s="53">
        <f>IF(K31&gt;K27,K31-K27,0)</f>
        <v>54148445</v>
      </c>
    </row>
    <row r="34" spans="1:11" ht="12.75">
      <c r="A34" s="221" t="s">
        <v>160</v>
      </c>
      <c r="B34" s="237"/>
      <c r="C34" s="237"/>
      <c r="D34" s="237"/>
      <c r="E34" s="237"/>
      <c r="F34" s="237"/>
      <c r="G34" s="237"/>
      <c r="H34" s="237"/>
      <c r="I34" s="266"/>
      <c r="J34" s="266"/>
      <c r="K34" s="26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>
        <v>58189717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0</v>
      </c>
      <c r="K38" s="53">
        <f>SUM(K35:K37)</f>
        <v>58189717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6611592</v>
      </c>
      <c r="K39" s="130"/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>
        <v>12600000</v>
      </c>
      <c r="K40" s="130">
        <v>13650000</v>
      </c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19211592</v>
      </c>
      <c r="K44" s="53">
        <f>SUM(K39:K43)</f>
        <v>13650000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0</v>
      </c>
      <c r="K45" s="53">
        <f>IF(K38&gt;K44,K38-K44,0)</f>
        <v>44539717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19211592</v>
      </c>
      <c r="K46" s="53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IF(J19-J20+J32-J33+J45-J46&gt;0,J19-J20+J32-J33+J45-J46,0)</f>
        <v>2869812</v>
      </c>
      <c r="K47" s="53">
        <f>IF(K19-K20+K32-K33+K45-K46&gt;0,K19-K20+K32-K33+K45-K46,0)</f>
        <v>4588067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9033471</v>
      </c>
      <c r="K49" s="7">
        <v>11903283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v>2869812</v>
      </c>
      <c r="K50" s="7">
        <v>4588067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11903283</v>
      </c>
      <c r="K52" s="61">
        <f>K49+K50-K51</f>
        <v>16491350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283</v>
      </c>
      <c r="K5" s="73" t="s">
        <v>284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7"/>
      <c r="C22" s="237"/>
      <c r="D22" s="237"/>
      <c r="E22" s="237"/>
      <c r="F22" s="237"/>
      <c r="G22" s="237"/>
      <c r="H22" s="237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7"/>
      <c r="C35" s="237"/>
      <c r="D35" s="237"/>
      <c r="E35" s="237"/>
      <c r="F35" s="237"/>
      <c r="G35" s="237"/>
      <c r="H35" s="237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91" t="s">
        <v>282</v>
      </c>
      <c r="D2" s="291"/>
      <c r="E2" s="77">
        <v>40544</v>
      </c>
      <c r="F2" s="43" t="s">
        <v>250</v>
      </c>
      <c r="G2" s="292">
        <v>40908</v>
      </c>
      <c r="H2" s="293"/>
      <c r="I2" s="74"/>
      <c r="J2" s="74"/>
      <c r="K2" s="74"/>
      <c r="L2" s="78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81" t="s">
        <v>305</v>
      </c>
      <c r="J3" s="82" t="s">
        <v>150</v>
      </c>
      <c r="K3" s="82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4">
        <v>2</v>
      </c>
      <c r="J4" s="83" t="s">
        <v>283</v>
      </c>
      <c r="K4" s="83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91681781</v>
      </c>
      <c r="K5" s="45">
        <v>80155071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/>
      <c r="K6" s="46"/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>
        <v>31202275</v>
      </c>
      <c r="K7" s="46">
        <v>30178024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249434176</v>
      </c>
      <c r="K8" s="46">
        <v>253094485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18884239</v>
      </c>
      <c r="K9" s="46">
        <v>8633748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46">
        <v>99697541</v>
      </c>
      <c r="K10" s="46">
        <v>133915692</v>
      </c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/>
      <c r="K11" s="46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/>
      <c r="K12" s="46"/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9">
        <f>SUM(J5:J13)</f>
        <v>490900012</v>
      </c>
      <c r="K14" s="79">
        <f>SUM(K5:K13)</f>
        <v>505977020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/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>
        <v>431734660</v>
      </c>
      <c r="K23" s="45">
        <v>443515731</v>
      </c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>
        <v>59165352</v>
      </c>
      <c r="K24" s="80">
        <v>62461289</v>
      </c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2012-04-23T09:40:01Z</cp:lastPrinted>
  <dcterms:created xsi:type="dcterms:W3CDTF">2008-10-17T11:51:54Z</dcterms:created>
  <dcterms:modified xsi:type="dcterms:W3CDTF">2012-04-27T06:59:46Z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