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<sst xmlns="http://schemas.openxmlformats.org/spreadsheetml/2006/main" count="403" uniqueCount="348">
  <si>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</si>
  <si>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</si>
  <si>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</si>
  <si>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</si>
  <si>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</si>
  <si>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</si>
  <si>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</si>
  <si>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</si>
  <si>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</si>
  <si>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</si>
  <si>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</si>
  <si>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</si>
  <si>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</si>
  <si>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</si>
  <si>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</si>
  <si>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</si>
  <si>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</si>
  <si>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</si>
  <si>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</si>
  <si>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</si>
  <si>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</si>
  <si>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</si>
  <si>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</si>
  <si>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</si>
  <si>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</si>
  <si>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</si>
  <si>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</si>
  <si>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</si>
  <si>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</si>
  <si>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</si>
  <si>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</si>
  <si>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</si>
  <si>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</si>
  <si>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</si>
  <si>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</si>
  <si>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</si>
  <si>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</si>
  <si>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</si>
  <si>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</si>
  <si>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</si>
  <si>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</si>
  <si>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</si>
  <si>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</si>
  <si>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</si>
  <si>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</si>
  <si>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</si>
  <si>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</si>
  <si>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</si>
  <si>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</si>
  <si>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</si>
  <si>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</si>
  <si>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</si>
  <si>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</si>
  <si>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</si>
  <si>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</si>
  <si>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</si>
  <si>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</si>
  <si>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</si>
  <si>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</si>
  <si>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</si>
  <si>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</si>
  <si>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</si>
  <si>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</si>
  <si>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</si>
  <si>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</si>
  <si>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</si>
  <si>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</si>
  <si>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</si>
  <si>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</si>
  <si>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</si>
  <si>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</si>
  <si>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</si>
  <si>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</si>
  <si>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</si>
  <si>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</si>
  <si>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</si>
  <si>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</si>
  <si>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</si>
  <si>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</si>
  <si>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</si>
  <si>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</si>
  <si>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</si>
  <si>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</si>
  <si>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</si>
  <si>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</si>
  <si>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</si>
  <si>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</si>
  <si>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</si>
  <si>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</si>
  <si>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</si>
  <si>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</si>
  <si>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</si>
  <si>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</si>
  <si>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</si>
  <si>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</si>
  <si>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</si>
  <si>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</si>
  <si>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</si>
  <si>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</si>
  <si>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</si>
  <si>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</si>
  <si>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</si>
  <si>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</si>
  <si>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</si>
  <si>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</si>
  <si>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</si>
  <si>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</si>
  <si>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</si>
  <si>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</si>
  <si>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</si>
  <si>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</si>
  <si>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</si>
  <si>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</si>
  <si>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</si>
  <si>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</si>
  <si>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</si>
  <si>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</si>
  <si>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</si>
  <si>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</si>
  <si>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</si>
  <si>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</si>
  <si>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</si>
  <si>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</si>
  <si>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</si>
  <si>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</si>
  <si>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</si>
  <si>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</si>
  <si>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</si>
  <si>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</si>
  <si>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</si>
  <si>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</si>
  <si>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</si>
  <si>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</si>
  <si>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</si>
  <si>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</si>
  <si>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</si>
  <si>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</si>
  <si>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</si>
  <si>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</si>
  <si>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</si>
  <si>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</si>
  <si>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</si>
  <si>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</si>
  <si>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</si>
  <si>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</si>
  <si>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</si>
  <si>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</si>
  <si>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</si>
  <si>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</si>
  <si>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</si>
  <si>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</si>
  <si>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</si>
  <si>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</si>
  <si>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</si>
  <si>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</si>
  <si>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</si>
  <si>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</si>
  <si>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</si>
  <si>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</si>
  <si>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</si>
  <si>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</si>
  <si>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</si>
  <si>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</si>
  <si>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</si>
  <si>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</si>
  <si>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</si>
  <si>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</si>
  <si>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</si>
  <si>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</si>
  <si>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</si>
  <si>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</si>
  <si>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</si>
  <si>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</si>
  <si>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</si>
  <si>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</si>
  <si>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</si>
  <si>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</si>
  <si>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</si>
  <si>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</si>
  <si>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</si>
  <si>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</si>
  <si>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</si>
  <si>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</si>
  <si>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</si>
  <si>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</si>
  <si>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</si>
  <si>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</si>
  <si>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</si>
  <si>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</si>
  <si>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</si>
  <si>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</si>
  <si>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</si>
  <si>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</si>
  <si>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</si>
  <si>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</si>
  <si>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</si>
  <si>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</si>
  <si>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</si>
  <si>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</si>
  <si>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</si>
  <si>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</si>
  <si>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</si>
  <si>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</si>
  <si>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</si>
  <si>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</si>
  <si>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</si>
  <si>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</si>
  <si>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</si>
  <si>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</si>
  <si>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</si>
  <si>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</si>
  <si>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</si>
  <si>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</si>
  <si>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</si>
  <si>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</si>
  <si>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</si>
  <si>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</si>
  <si>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</si>
  <si>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</si>
  <si>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</si>
  <si>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</si>
  <si>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</si>
  <si>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</si>
  <si>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</si>
  <si>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</si>
  <si>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</si>
  <si>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</si>
  <si>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</si>
  <si>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</si>
  <si>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</si>
  <si>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</si>
  <si>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</si>
  <si>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</si>
  <si>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</si>
  <si>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</si>
  <si>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</si>
  <si>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</si>
  <si>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</si>
  <si>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</si>
  <si>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</si>
  <si>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</si>
  <si>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</si>
  <si>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</si>
  <si>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</si>
  <si>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</si>
  <si>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</si>
  <si>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</si>
  <si>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</si>
  <si>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</si>
  <si>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</si>
  <si>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</si>
  <si>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</si>
  <si>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</si>
  <si>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</si>
  <si>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</si>
  <si>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</si>
  <si>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</si>
  <si>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</si>
  <si>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</si>
  <si>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</si>
  <si>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</si>
  <si>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</si>
  <si>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</si>
  <si>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</si>
  <si>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</si>
  <si>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</si>
  <si>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</si>
  <si>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</si>
  <si>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</si>
  <si>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</si>
  <si>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</si>
  <si>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</si>
  <si>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</si>
  <si>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</si>
  <si>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</si>
  <si>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</si>
  <si>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</si>
  <si>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</si>
  <si>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</si>
  <si>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</si>
  <si>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</si>
  <si>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</si>
  <si>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</si>
  <si>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</si>
  <si>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</si>
  <si>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</si>
  <si>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</si>
  <si>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</si>
  <si>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</si>
  <si>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</si>
  <si>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</si>
  <si>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</si>
  <si>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</si>
  <si>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</si>
  <si>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</si>
  <si>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</si>
  <si>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</si>
  <si>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</si>
  <si>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</si>
  <si>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</si>
  <si>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</si>
  <si>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</si>
  <si>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</si>
  <si>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</si>
  <si>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</si>
  <si>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</si>
  <si>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</si>
  <si>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</si>
  <si>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</si>
  <si>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</si>
  <si>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</si>
  <si>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</si>
  <si>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</si>
  <si>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</si>
  <si>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</si>
  <si>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</si>
  <si>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</si>
  <si>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</si>
  <si>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</si>
  <si>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</si>
  <si>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</si>
  <si>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</si>
  <si>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</si>
  <si>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</si>
  <si>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</si>
  <si>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</si>
  <si>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</si>
  <si>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</si>
  <si>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</si>
  <si>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</si>
  <si>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</si>
  <si>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</si>
  <si>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</si>
  <si>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03866904</t>
  </si>
  <si>
    <t>MATELJAK TEA</t>
  </si>
  <si>
    <t>052/541684</t>
  </si>
  <si>
    <t>tea.mateljak@brionka.hr</t>
  </si>
  <si>
    <t>Obveznik: GRUPA BRIONKA</t>
  </si>
  <si>
    <t>052/350915</t>
  </si>
  <si>
    <t>GRUPA BRIONKA</t>
  </si>
  <si>
    <t>BRIONKA-TRGOVINA d.o.o.</t>
  </si>
  <si>
    <t>ANIĆ MLADEN</t>
  </si>
  <si>
    <t>01.01.2018.</t>
  </si>
  <si>
    <t>1071</t>
  </si>
  <si>
    <t xml:space="preserve">GRUPA BRIONKA </t>
  </si>
  <si>
    <t>31.12.2018.</t>
  </si>
  <si>
    <t>u razdoblju 01.01.2018. do 31.12.2018.</t>
  </si>
  <si>
    <t>stanje na dan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</si>
</sst>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0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10" fillId="0" borderId="0" xfId="56" applyFont="1" applyFill="1" applyBorder="1" applyAlignment="1">
      <alignment horizontal="center" vertical="center" wrapText="1"/>
      <protection/>
    </xf>
    <xf numFmtId="3" fontId="1" fillId="0" borderId="31" xfId="0" applyNumberFormat="1" applyFont="1" applyFill="1" applyBorder="1" applyAlignment="1">
      <alignment horizontal="right"/>
    </xf>
    <xf numFmtId="0" fontId="7" fillId="0" borderId="0" xfId="56" applyFont="1" applyFill="1" applyBorder="1" applyAlignment="1">
      <alignment horizontal="center" vertical="center" wrapText="1"/>
      <protection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1" t="s">
        <v>248</v>
      </c>
      <c r="B1" s="172"/>
      <c r="C1" s="172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7" t="s">
        <v>249</v>
      </c>
      <c r="B2" s="138"/>
      <c r="C2" s="138"/>
      <c r="D2" s="139"/>
      <c r="E2" s="118" t="s">
        <v>342</v>
      </c>
      <c r="F2" s="12"/>
      <c r="G2" s="13" t="s">
        <v>250</v>
      </c>
      <c r="H2" s="118" t="s">
        <v>345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0" t="s">
        <v>317</v>
      </c>
      <c r="B4" s="141"/>
      <c r="C4" s="141"/>
      <c r="D4" s="141"/>
      <c r="E4" s="141"/>
      <c r="F4" s="141"/>
      <c r="G4" s="141"/>
      <c r="H4" s="141"/>
      <c r="I4" s="14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3" t="s">
        <v>251</v>
      </c>
      <c r="B6" s="144"/>
      <c r="C6" s="135" t="s">
        <v>323</v>
      </c>
      <c r="D6" s="13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5" t="s">
        <v>252</v>
      </c>
      <c r="B8" s="146"/>
      <c r="C8" s="135" t="s">
        <v>324</v>
      </c>
      <c r="D8" s="13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2" t="s">
        <v>253</v>
      </c>
      <c r="B10" s="133"/>
      <c r="C10" s="135" t="s">
        <v>325</v>
      </c>
      <c r="D10" s="13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4"/>
      <c r="B11" s="133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3" t="s">
        <v>254</v>
      </c>
      <c r="B12" s="144"/>
      <c r="C12" s="147" t="s">
        <v>326</v>
      </c>
      <c r="D12" s="148"/>
      <c r="E12" s="148"/>
      <c r="F12" s="148"/>
      <c r="G12" s="148"/>
      <c r="H12" s="148"/>
      <c r="I12" s="149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3" t="s">
        <v>255</v>
      </c>
      <c r="B14" s="144"/>
      <c r="C14" s="153">
        <v>52100</v>
      </c>
      <c r="D14" s="154"/>
      <c r="E14" s="16"/>
      <c r="F14" s="147" t="s">
        <v>327</v>
      </c>
      <c r="G14" s="148"/>
      <c r="H14" s="148"/>
      <c r="I14" s="149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3" t="s">
        <v>256</v>
      </c>
      <c r="B16" s="144"/>
      <c r="C16" s="147" t="s">
        <v>328</v>
      </c>
      <c r="D16" s="148"/>
      <c r="E16" s="148"/>
      <c r="F16" s="148"/>
      <c r="G16" s="148"/>
      <c r="H16" s="148"/>
      <c r="I16" s="149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3" t="s">
        <v>257</v>
      </c>
      <c r="B18" s="144"/>
      <c r="C18" s="150" t="s">
        <v>329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3" t="s">
        <v>258</v>
      </c>
      <c r="B20" s="144"/>
      <c r="C20" s="150" t="s">
        <v>330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3" t="s">
        <v>259</v>
      </c>
      <c r="B22" s="144"/>
      <c r="C22" s="119">
        <v>359</v>
      </c>
      <c r="D22" s="147" t="s">
        <v>327</v>
      </c>
      <c r="E22" s="155"/>
      <c r="F22" s="156"/>
      <c r="G22" s="143"/>
      <c r="H22" s="158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3" t="s">
        <v>260</v>
      </c>
      <c r="B24" s="144"/>
      <c r="C24" s="119">
        <v>18</v>
      </c>
      <c r="D24" s="147" t="s">
        <v>331</v>
      </c>
      <c r="E24" s="155"/>
      <c r="F24" s="155"/>
      <c r="G24" s="156"/>
      <c r="H24" s="50" t="s">
        <v>261</v>
      </c>
      <c r="I24" s="120">
        <v>104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3" t="s">
        <v>262</v>
      </c>
      <c r="B26" s="144"/>
      <c r="C26" s="121" t="s">
        <v>332</v>
      </c>
      <c r="D26" s="25"/>
      <c r="E26" s="33"/>
      <c r="F26" s="24"/>
      <c r="G26" s="157" t="s">
        <v>263</v>
      </c>
      <c r="H26" s="144"/>
      <c r="I26" s="122" t="s">
        <v>343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1" t="s">
        <v>340</v>
      </c>
      <c r="B30" s="162"/>
      <c r="C30" s="162"/>
      <c r="D30" s="163"/>
      <c r="E30" s="161" t="s">
        <v>327</v>
      </c>
      <c r="F30" s="162"/>
      <c r="G30" s="162"/>
      <c r="H30" s="135" t="s">
        <v>333</v>
      </c>
      <c r="I30" s="136"/>
      <c r="J30" s="10"/>
      <c r="K30" s="10"/>
      <c r="L30" s="10"/>
    </row>
    <row r="31" spans="1:12" ht="12.75">
      <c r="A31" s="92"/>
      <c r="B31" s="22"/>
      <c r="C31" s="21"/>
      <c r="D31" s="159"/>
      <c r="E31" s="159"/>
      <c r="F31" s="159"/>
      <c r="G31" s="160"/>
      <c r="H31" s="16"/>
      <c r="I31" s="99"/>
      <c r="J31" s="10"/>
      <c r="K31" s="10"/>
      <c r="L31" s="10"/>
    </row>
    <row r="32" spans="10:12" ht="12.75"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35"/>
      <c r="I34" s="13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35"/>
      <c r="I36" s="136"/>
      <c r="J36" s="10"/>
      <c r="K36" s="10"/>
      <c r="L36" s="10"/>
    </row>
    <row r="37" spans="1:12" ht="12.75">
      <c r="A37" s="101"/>
      <c r="B37" s="30"/>
      <c r="C37" s="173"/>
      <c r="D37" s="174"/>
      <c r="E37" s="16"/>
      <c r="F37" s="173"/>
      <c r="G37" s="174"/>
      <c r="H37" s="16"/>
      <c r="I37" s="93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35"/>
      <c r="I38" s="13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35"/>
      <c r="I40" s="13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2" t="s">
        <v>267</v>
      </c>
      <c r="B44" s="182"/>
      <c r="C44" s="135"/>
      <c r="D44" s="136"/>
      <c r="E44" s="26"/>
      <c r="F44" s="147"/>
      <c r="G44" s="162"/>
      <c r="H44" s="162"/>
      <c r="I44" s="163"/>
      <c r="J44" s="10"/>
      <c r="K44" s="10"/>
      <c r="L44" s="10"/>
    </row>
    <row r="45" spans="1:12" ht="12.75">
      <c r="A45" s="101"/>
      <c r="B45" s="30"/>
      <c r="C45" s="173"/>
      <c r="D45" s="174"/>
      <c r="E45" s="16"/>
      <c r="F45" s="173"/>
      <c r="G45" s="175"/>
      <c r="H45" s="35"/>
      <c r="I45" s="105"/>
      <c r="J45" s="10"/>
      <c r="K45" s="10"/>
      <c r="L45" s="10"/>
    </row>
    <row r="46" spans="1:12" ht="12.75">
      <c r="A46" s="132" t="s">
        <v>268</v>
      </c>
      <c r="B46" s="182"/>
      <c r="C46" s="147" t="s">
        <v>334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2" t="s">
        <v>270</v>
      </c>
      <c r="B48" s="182"/>
      <c r="C48" s="183" t="s">
        <v>338</v>
      </c>
      <c r="D48" s="184"/>
      <c r="E48" s="185"/>
      <c r="F48" s="16"/>
      <c r="G48" s="50" t="s">
        <v>271</v>
      </c>
      <c r="H48" s="183" t="s">
        <v>335</v>
      </c>
      <c r="I48" s="185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2" t="s">
        <v>257</v>
      </c>
      <c r="B50" s="182"/>
      <c r="C50" s="188" t="s">
        <v>336</v>
      </c>
      <c r="D50" s="184"/>
      <c r="E50" s="184"/>
      <c r="F50" s="184"/>
      <c r="G50" s="184"/>
      <c r="H50" s="184"/>
      <c r="I50" s="185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3" t="s">
        <v>272</v>
      </c>
      <c r="B52" s="144"/>
      <c r="C52" s="183" t="s">
        <v>341</v>
      </c>
      <c r="D52" s="184"/>
      <c r="E52" s="184"/>
      <c r="F52" s="184"/>
      <c r="G52" s="184"/>
      <c r="H52" s="184"/>
      <c r="I52" s="149"/>
      <c r="J52" s="10"/>
      <c r="K52" s="10"/>
      <c r="L52" s="10"/>
    </row>
    <row r="53" spans="1:12" ht="12.75">
      <c r="A53" s="106"/>
      <c r="B53" s="20"/>
      <c r="C53" s="178" t="s">
        <v>273</v>
      </c>
      <c r="D53" s="178"/>
      <c r="E53" s="178"/>
      <c r="F53" s="178"/>
      <c r="G53" s="178"/>
      <c r="H53" s="178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9" t="s">
        <v>274</v>
      </c>
      <c r="C55" s="190"/>
      <c r="D55" s="190"/>
      <c r="E55" s="190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6"/>
      <c r="B57" s="191" t="s">
        <v>307</v>
      </c>
      <c r="C57" s="192"/>
      <c r="D57" s="192"/>
      <c r="E57" s="192"/>
      <c r="F57" s="192"/>
      <c r="G57" s="192"/>
      <c r="H57" s="192"/>
      <c r="I57" s="108"/>
      <c r="J57" s="10"/>
      <c r="K57" s="10"/>
      <c r="L57" s="10"/>
    </row>
    <row r="58" spans="1:12" ht="12.75">
      <c r="A58" s="106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6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6"/>
      <c r="H63" s="187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4:D34 H30:I30 A30:G30" name="Range1"/>
  </protectedRanges>
  <mergeCells count="70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0:D30"/>
    <mergeCell ref="E30:G30"/>
    <mergeCell ref="H30:I30"/>
    <mergeCell ref="A28:D28"/>
    <mergeCell ref="E28:G28"/>
    <mergeCell ref="H28:I28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83" sqref="K83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7" t="s">
        <v>278</v>
      </c>
      <c r="J4" s="58" t="s">
        <v>319</v>
      </c>
      <c r="K4" s="59" t="s">
        <v>320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56">
        <v>2</v>
      </c>
      <c r="J5" s="55">
        <v>3</v>
      </c>
      <c r="K5" s="55">
        <v>4</v>
      </c>
    </row>
    <row r="6" spans="1:11" ht="12.75">
      <c r="A6" s="236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52">
        <f>J9+J16+J26+J35+J39</f>
        <v>45506389</v>
      </c>
      <c r="K8" s="52">
        <f>K9+K16+K26+K35+K39</f>
        <v>46973469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2">
        <f>SUM(J10:J15)</f>
        <v>4729812</v>
      </c>
      <c r="K9" s="52">
        <f>SUM(K10:K15)</f>
        <v>5524642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2921890</v>
      </c>
      <c r="K11" s="7">
        <v>3223242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1807922</v>
      </c>
      <c r="K12" s="7">
        <f>2281400+20000</f>
        <v>2301400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2">
        <f>SUM(J17:J25)</f>
        <v>40432177</v>
      </c>
      <c r="K16" s="52">
        <f>SUM(K17:K25)</f>
        <v>41104427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7399269</v>
      </c>
      <c r="K17" s="7">
        <v>7399269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16381045</v>
      </c>
      <c r="K18" s="7">
        <v>16254500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13457493</v>
      </c>
      <c r="K19" s="7">
        <v>12693417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2565734</v>
      </c>
      <c r="K20" s="7">
        <v>3260770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>
        <v>0</v>
      </c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>
        <v>0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628636</v>
      </c>
      <c r="K23" s="129">
        <v>1496471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2">
        <f>SUM(J27:J34)</f>
        <v>344400</v>
      </c>
      <c r="K26" s="52">
        <f>SUM(K27:K34)</f>
        <v>344400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/>
      <c r="K27" s="7"/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/>
      <c r="K29" s="7"/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344400</v>
      </c>
      <c r="K33" s="7">
        <v>344400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/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52">
        <f>J41+J49+J56+J64</f>
        <v>22359618</v>
      </c>
      <c r="K40" s="52">
        <f>K41+K49+K56+K64</f>
        <v>19550783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2">
        <f>SUM(J42:J48)</f>
        <v>4498004</v>
      </c>
      <c r="K41" s="52">
        <f>SUM(K42:K48)</f>
        <v>3944543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2076811</v>
      </c>
      <c r="K42" s="7">
        <v>1462842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2529</v>
      </c>
      <c r="K43" s="7">
        <v>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214820</v>
      </c>
      <c r="K44" s="7">
        <v>319342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2203844</v>
      </c>
      <c r="K45" s="7">
        <v>2162359</v>
      </c>
    </row>
    <row r="46" spans="1:10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/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2">
        <f>SUM(J50:J55)</f>
        <v>9862333</v>
      </c>
      <c r="K49" s="52">
        <f>SUM(K50:K55)</f>
        <v>8443856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/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5707148</v>
      </c>
      <c r="K51" s="7">
        <v>4255324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>
        <v>0</v>
      </c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1459</v>
      </c>
      <c r="K53" s="7">
        <v>0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562877</v>
      </c>
      <c r="K54" s="52">
        <v>795078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3590849</v>
      </c>
      <c r="K55" s="52">
        <v>3393454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2">
        <f>SUM(J57:J63)</f>
        <v>7388194</v>
      </c>
      <c r="K56" s="52">
        <f>SUM(K57:K63)</f>
        <v>6625660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f>7388194-40115</f>
        <v>7348079</v>
      </c>
      <c r="K58" s="7">
        <v>6585545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40115</v>
      </c>
      <c r="K62" s="7">
        <v>40115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611087</v>
      </c>
      <c r="K64" s="7">
        <v>536724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152726</v>
      </c>
      <c r="K65" s="7"/>
    </row>
    <row r="66" spans="1:11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52">
        <f>J7+J8+J40+J65</f>
        <v>68018733</v>
      </c>
      <c r="K66" s="52">
        <f>K7+K8+K40+K65</f>
        <v>66524252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204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6"/>
      <c r="I69" s="3">
        <v>62</v>
      </c>
      <c r="J69" s="53">
        <f>J70+J71+J72+J78+J79+J82+J85</f>
        <v>48482192</v>
      </c>
      <c r="K69" s="53">
        <f>K70+K71+K72+K78+K79+K82+K85</f>
        <v>52960744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50315800</v>
      </c>
      <c r="K70" s="7">
        <v>50315800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2">
        <f>SUM(J73+J74-J75+J76+J77)</f>
        <v>1509697</v>
      </c>
      <c r="K72" s="52">
        <f>SUM(K73+K74-K75+K76+K77)</f>
        <v>1509697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5200746</v>
      </c>
      <c r="K74" s="7">
        <v>5200746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3691049</v>
      </c>
      <c r="K75" s="7">
        <v>3691049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2">
        <v>-4693121</v>
      </c>
      <c r="K79" s="52">
        <f>K80-K81</f>
        <v>-2351119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>
        <v>-4693121</v>
      </c>
      <c r="K81" s="7">
        <v>2351119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2">
        <f>J83-J84</f>
        <v>1349816</v>
      </c>
      <c r="K82" s="52">
        <f>K83-K84</f>
        <v>3486366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1349816</v>
      </c>
      <c r="K83" s="7">
        <v>3486366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/>
      <c r="K87" s="7"/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52">
        <f>SUM(J91:J99)</f>
        <v>1912560</v>
      </c>
      <c r="K90" s="52">
        <f>SUM(K91:K99)</f>
        <v>3538821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94848</v>
      </c>
      <c r="K92" s="7"/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1317232</v>
      </c>
      <c r="K93" s="7">
        <v>2188821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>
        <v>0</v>
      </c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435274</v>
      </c>
      <c r="K95" s="7">
        <v>0</v>
      </c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>
        <v>0</v>
      </c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65206</v>
      </c>
      <c r="K98" s="7">
        <v>1350000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52">
        <v>17461622</v>
      </c>
      <c r="K100" s="52">
        <f>SUM(K101:K112)</f>
        <v>9863660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/>
      <c r="K101" s="7"/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377833</v>
      </c>
      <c r="K102" s="7">
        <v>2097017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369111</v>
      </c>
      <c r="K103" s="7">
        <v>363001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/>
      <c r="K104" s="7">
        <v>0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15177497</v>
      </c>
      <c r="K105" s="7">
        <v>5853699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>
        <v>0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>
        <v>0</v>
      </c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466145</v>
      </c>
      <c r="K108" s="7">
        <v>518376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780029</v>
      </c>
      <c r="K109" s="7">
        <v>790951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>
        <v>0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>
        <v>0</v>
      </c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291007</v>
      </c>
      <c r="K112" s="7">
        <v>240616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162359</v>
      </c>
      <c r="K113" s="7">
        <v>161037</v>
      </c>
    </row>
    <row r="114" spans="1:11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2">
        <f>J69+J86+J90+J100+J113</f>
        <v>68018733</v>
      </c>
      <c r="K114" s="52">
        <f>K69+K86+K90+K100+K113</f>
        <v>66524262</v>
      </c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v>151000</v>
      </c>
      <c r="K115" s="8"/>
    </row>
    <row r="116" spans="1:11" ht="12.75">
      <c r="A116" s="204" t="s">
        <v>310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194" t="s">
        <v>9</v>
      </c>
      <c r="B119" s="195"/>
      <c r="C119" s="195"/>
      <c r="D119" s="195"/>
      <c r="E119" s="195"/>
      <c r="F119" s="195"/>
      <c r="G119" s="195"/>
      <c r="H119" s="196"/>
      <c r="I119" s="4">
        <v>110</v>
      </c>
      <c r="J119" s="8"/>
      <c r="K119" s="8"/>
    </row>
    <row r="120" spans="1:11" ht="12.75">
      <c r="A120" s="197" t="s">
        <v>311</v>
      </c>
      <c r="B120" s="198"/>
      <c r="C120" s="198"/>
      <c r="D120" s="198"/>
      <c r="E120" s="198"/>
      <c r="F120" s="198"/>
      <c r="G120" s="198"/>
      <c r="H120" s="198"/>
      <c r="I120" s="198"/>
      <c r="J120" s="198"/>
      <c r="K120" s="198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</sheetData>
  <sheetProtection/>
  <protectedRanges>
    <protectedRange sqref="K58" name="Raspon11"/>
  </protectedRanges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allowBlank="1" sqref="K24:K45 J1:K16 J71:K73 J17:J46 J75:K65536 L1:IV65536 J48:K57 K63:K69 K17:K21 J59:K61 J64:J69 A1:I65536"/>
    <dataValidation type="whole" operator="greaterThanOrEqual" allowBlank="1" showInputMessage="1" showErrorMessage="1" errorTitle="Pogrešan unos" error="Mogu se unijeti samo cjelobrojne pozitivne vrijednosti." sqref="K62 J58:K58 J62:J63 J70:K70 J47:K47 K22 J74:K74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L14" sqref="L1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9" t="s">
        <v>346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344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7" t="s">
        <v>279</v>
      </c>
      <c r="J4" s="253" t="s">
        <v>319</v>
      </c>
      <c r="K4" s="253"/>
      <c r="L4" s="253" t="s">
        <v>320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8" t="s">
        <v>26</v>
      </c>
      <c r="B7" s="209"/>
      <c r="C7" s="209"/>
      <c r="D7" s="209"/>
      <c r="E7" s="209"/>
      <c r="F7" s="209"/>
      <c r="G7" s="209"/>
      <c r="H7" s="226"/>
      <c r="I7" s="3">
        <v>111</v>
      </c>
      <c r="J7" s="53">
        <f>SUM(J8:J9)</f>
        <v>61280080</v>
      </c>
      <c r="K7" s="53">
        <f>SUM(K8:K9)</f>
        <v>13720483</v>
      </c>
      <c r="L7" s="53">
        <f>SUM(L8:L9)</f>
        <v>66154359</v>
      </c>
      <c r="M7" s="53">
        <f>SUM(M8:M9)</f>
        <v>17353150</v>
      </c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60011680</v>
      </c>
      <c r="K8" s="7">
        <v>12650216</v>
      </c>
      <c r="L8" s="7">
        <v>61512504</v>
      </c>
      <c r="M8" s="7">
        <v>13234523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1268400</v>
      </c>
      <c r="K9" s="7">
        <v>1070267</v>
      </c>
      <c r="L9" s="7">
        <v>4641855</v>
      </c>
      <c r="M9" s="7">
        <v>4118627</v>
      </c>
    </row>
    <row r="10" spans="1:13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2">
        <f>J11+J12+J16+J20+J21+J22+J25+J26</f>
        <v>57350020</v>
      </c>
      <c r="K10" s="52">
        <f>K11+K12+K16+K20+K21+K22+K25+K26</f>
        <v>15229214</v>
      </c>
      <c r="L10" s="52">
        <f>L11+L12+L16+L20+L21+L22+L25+L26</f>
        <v>62575152.480000004</v>
      </c>
      <c r="M10" s="52">
        <f>M11+M12+M16+M20+M21+M22+M25+M26</f>
        <v>18683008</v>
      </c>
    </row>
    <row r="11" spans="1:13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20837</v>
      </c>
      <c r="K11" s="7">
        <v>-209598</v>
      </c>
      <c r="L11" s="7">
        <v>-124342</v>
      </c>
      <c r="M11" s="7">
        <f>-124342+106344</f>
        <v>-17998</v>
      </c>
    </row>
    <row r="12" spans="1:13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2">
        <f>SUM(J13:J15)</f>
        <v>45079491</v>
      </c>
      <c r="K12" s="52">
        <f>SUM(K13:K15)</f>
        <v>11723728</v>
      </c>
      <c r="L12" s="52">
        <f>SUM(L13:L15)</f>
        <v>45116090.480000004</v>
      </c>
      <c r="M12" s="52">
        <f>SUM(M13:M15)</f>
        <v>11454613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17541469</v>
      </c>
      <c r="K13" s="7">
        <v>4361773</v>
      </c>
      <c r="L13" s="7">
        <v>19351595.48</v>
      </c>
      <c r="M13" s="7">
        <v>5123766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12875513</v>
      </c>
      <c r="K14" s="7">
        <v>3344347</v>
      </c>
      <c r="L14" s="7">
        <v>13207101</v>
      </c>
      <c r="M14" s="7">
        <v>3379833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14662509</v>
      </c>
      <c r="K15" s="7">
        <v>4017608</v>
      </c>
      <c r="L15" s="7">
        <v>12557394</v>
      </c>
      <c r="M15" s="7">
        <v>2951014</v>
      </c>
    </row>
    <row r="16" spans="1:13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2">
        <f>SUM(J17:J19)</f>
        <v>6722460</v>
      </c>
      <c r="K16" s="52">
        <f>SUM(K17:K19)</f>
        <v>1789108</v>
      </c>
      <c r="L16" s="52">
        <f>SUM(L17:L19)</f>
        <v>8011075</v>
      </c>
      <c r="M16" s="52">
        <f>SUM(M17:M19)</f>
        <v>1913557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4323957</v>
      </c>
      <c r="K17" s="7">
        <v>1885179</v>
      </c>
      <c r="L17" s="7">
        <v>5147861</v>
      </c>
      <c r="M17" s="7">
        <v>1269975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1391894</v>
      </c>
      <c r="K18" s="7">
        <v>-447273</v>
      </c>
      <c r="L18" s="7">
        <v>1687047</v>
      </c>
      <c r="M18" s="7">
        <v>360748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1006609</v>
      </c>
      <c r="K19" s="7">
        <v>351202</v>
      </c>
      <c r="L19" s="7">
        <v>1176167</v>
      </c>
      <c r="M19" s="7">
        <v>282834</v>
      </c>
    </row>
    <row r="20" spans="1:13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2483746</v>
      </c>
      <c r="K20" s="7">
        <v>635654</v>
      </c>
      <c r="L20" s="7">
        <v>2947334</v>
      </c>
      <c r="M20" s="7">
        <v>736118</v>
      </c>
    </row>
    <row r="21" spans="1:13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2087646</v>
      </c>
      <c r="K21" s="7">
        <v>505742</v>
      </c>
      <c r="L21" s="7">
        <v>3035985</v>
      </c>
      <c r="M21" s="7">
        <v>1247896</v>
      </c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2"/>
      <c r="K22" s="52"/>
      <c r="L22" s="52"/>
      <c r="M22" s="52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/>
      <c r="K24" s="7"/>
      <c r="L24" s="7"/>
      <c r="M24" s="7"/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3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955840</v>
      </c>
      <c r="K26" s="7">
        <v>784580</v>
      </c>
      <c r="L26" s="7">
        <v>3589010</v>
      </c>
      <c r="M26" s="7">
        <v>3348822</v>
      </c>
    </row>
    <row r="27" spans="1:13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2">
        <f>SUM(J28:J32)</f>
        <v>708</v>
      </c>
      <c r="K27" s="52">
        <f>SUM(K28:K32)</f>
        <v>473</v>
      </c>
      <c r="L27" s="52">
        <f>SUM(L28:L32)</f>
        <v>20666</v>
      </c>
      <c r="M27" s="52">
        <f>SUM(M28:M32)</f>
        <v>20559</v>
      </c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/>
      <c r="K28" s="7"/>
      <c r="L28" s="7"/>
      <c r="M28" s="7"/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708</v>
      </c>
      <c r="K29" s="7">
        <v>473</v>
      </c>
      <c r="L29" s="7">
        <v>20666</v>
      </c>
      <c r="M29" s="7">
        <v>20559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/>
    </row>
    <row r="33" spans="1:13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2">
        <f>SUM(J34:J37)</f>
        <v>51930</v>
      </c>
      <c r="K33" s="52">
        <f>SUM(K34:K37)</f>
        <v>11600</v>
      </c>
      <c r="L33" s="52">
        <f>SUM(L34:L37)</f>
        <v>113507</v>
      </c>
      <c r="M33" s="52">
        <f>SUM(M34:M37)</f>
        <v>37045</v>
      </c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51930</v>
      </c>
      <c r="K35" s="7">
        <v>11600</v>
      </c>
      <c r="L35" s="7">
        <v>113507</v>
      </c>
      <c r="M35" s="7">
        <v>37045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/>
      <c r="L37" s="7"/>
      <c r="M37" s="7"/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3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2">
        <f>J7+J27+J38+J40</f>
        <v>61280788</v>
      </c>
      <c r="K42" s="52">
        <f>K7+K27+K38+K40</f>
        <v>13720956</v>
      </c>
      <c r="L42" s="52">
        <f>L7+L27+L38+L40</f>
        <v>66175025</v>
      </c>
      <c r="M42" s="52">
        <f>M7+M27+M38+M40</f>
        <v>17373709</v>
      </c>
    </row>
    <row r="43" spans="1:13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2">
        <f>J10+J33+J39+J41</f>
        <v>57401950</v>
      </c>
      <c r="K43" s="52">
        <f>K10+K33+K39+K41</f>
        <v>15240814</v>
      </c>
      <c r="L43" s="52">
        <f>L10+L33+L39+L41</f>
        <v>62688659.480000004</v>
      </c>
      <c r="M43" s="52">
        <f>M10+M33+M39+M41</f>
        <v>18720053</v>
      </c>
    </row>
    <row r="44" spans="1:13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2">
        <f>J42-J43</f>
        <v>3878838</v>
      </c>
      <c r="K44" s="52">
        <f>K42-K43</f>
        <v>-1519858</v>
      </c>
      <c r="L44" s="52">
        <f>L42-L43</f>
        <v>3486365.519999996</v>
      </c>
      <c r="M44" s="52">
        <f>M42-M43</f>
        <v>-1346344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2">
        <f>IF(J42&gt;J43,J42-J43,0)</f>
        <v>3878838</v>
      </c>
      <c r="K45" s="52">
        <f>IF(K42&gt;K43,K42-K43,0)</f>
        <v>0</v>
      </c>
      <c r="L45" s="52">
        <f>IF(L42&gt;L43,L42-L43,0)</f>
        <v>3486365.519999996</v>
      </c>
      <c r="M45" s="52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2">
        <f>IF(J43&gt;J42,J43-J42,0)</f>
        <v>0</v>
      </c>
      <c r="K46" s="52">
        <f>IF(K43&gt;K42,K43-K42,0)</f>
        <v>1519858</v>
      </c>
      <c r="L46" s="52">
        <f>IF(L43&gt;L42,L43-L42,0)</f>
        <v>0</v>
      </c>
      <c r="M46" s="52">
        <f>IF(M43&gt;M42,M43-M42,0)</f>
        <v>1346344</v>
      </c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2">
        <f>J44-J47</f>
        <v>3878838</v>
      </c>
      <c r="K48" s="52">
        <f>K44-K47</f>
        <v>-1519858</v>
      </c>
      <c r="L48" s="52">
        <f>L44-L47</f>
        <v>3486365.519999996</v>
      </c>
      <c r="M48" s="52">
        <f>M44-M47</f>
        <v>-1346344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2">
        <f>IF(J48&gt;0,J48,0)</f>
        <v>3878838</v>
      </c>
      <c r="K49" s="52">
        <f>IF(K48&gt;0,K48,0)</f>
        <v>0</v>
      </c>
      <c r="L49" s="52">
        <f>IF(L48&gt;0,L48,0)</f>
        <v>3486365.519999996</v>
      </c>
      <c r="M49" s="52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0">
        <f>IF(J48&lt;0,-J48,0)</f>
        <v>0</v>
      </c>
      <c r="K50" s="60">
        <f>IF(K48&lt;0,-K48,0)</f>
        <v>1519858</v>
      </c>
      <c r="L50" s="60">
        <f>IF(L48&lt;0,-L48,0)</f>
        <v>0</v>
      </c>
      <c r="M50" s="60">
        <f>IF(M48&lt;0,-M48,0)</f>
        <v>1346344</v>
      </c>
    </row>
    <row r="51" spans="1:13" ht="12.75" customHeight="1">
      <c r="A51" s="204" t="s">
        <v>312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61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/>
      <c r="K56" s="6"/>
      <c r="L56" s="6"/>
      <c r="M56" s="6"/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20" zoomScaleSheetLayoutView="12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337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283</v>
      </c>
      <c r="K5" s="68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6"/>
      <c r="J6" s="256"/>
      <c r="K6" s="257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7">
        <v>1349816</v>
      </c>
      <c r="K7" s="7">
        <v>3486366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7">
        <v>2483746</v>
      </c>
      <c r="K8" s="7">
        <v>2947334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7"/>
      <c r="K9" s="7">
        <f>63153+1719184</f>
        <v>1782337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7">
        <v>10567022</v>
      </c>
      <c r="K10" s="7">
        <v>2565938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7">
        <v>459862</v>
      </c>
      <c r="K11" s="7">
        <v>553461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7">
        <f>804307+2092764</f>
        <v>2897071</v>
      </c>
      <c r="K12" s="127">
        <f>1626261</f>
        <v>1626261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52">
        <f>SUM(J7:J12)</f>
        <v>17757517</v>
      </c>
      <c r="K13" s="52">
        <f>SUM(K7:K12)</f>
        <v>12961697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7">
        <v>14503154</v>
      </c>
      <c r="K14" s="7">
        <f>6110+9323798+50391+1322</f>
        <v>9381621</v>
      </c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7"/>
      <c r="K15" s="7">
        <v>232201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7"/>
      <c r="K16" s="12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7"/>
      <c r="K17" s="7"/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2">
        <f>SUM(J14:J17)</f>
        <v>14503154</v>
      </c>
      <c r="K18" s="52">
        <f>SUM(K14:K17)</f>
        <v>9613822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IF(J13&gt;J18,J13-J18,0)</f>
        <v>3254363</v>
      </c>
      <c r="K19" s="52">
        <f>IF(K13&gt;K18,K13-K18,0)</f>
        <v>3347875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56"/>
      <c r="J21" s="256"/>
      <c r="K21" s="257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7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7">
        <v>427377</v>
      </c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63">
        <f>SUM(J22:J26)</f>
        <v>427377</v>
      </c>
      <c r="K27" s="52">
        <f>SUM(K22:K26)</f>
        <v>0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7">
        <v>3264240</v>
      </c>
      <c r="K28" s="7">
        <v>2824754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3">
        <f>SUM(J28:J30)</f>
        <v>3264240</v>
      </c>
      <c r="K31" s="52">
        <f>SUM(K28:K30)</f>
        <v>2824754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IF(J31&gt;J27,J31-J27,0)</f>
        <v>2836863</v>
      </c>
      <c r="K33" s="52">
        <f>IF(K31&gt;K27,K31-K27,0)</f>
        <v>2824754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56"/>
      <c r="J34" s="256"/>
      <c r="K34" s="257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7">
        <v>1406446</v>
      </c>
      <c r="K36" s="7"/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63">
        <f>SUM(J35:J37)</f>
        <v>1406446</v>
      </c>
      <c r="K38" s="52">
        <f>SUM(K35:K37)</f>
        <v>0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7">
        <v>1938854</v>
      </c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7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7">
        <v>225869</v>
      </c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63">
        <f>SUM(J39:J43)</f>
        <v>2164723</v>
      </c>
      <c r="K44" s="63">
        <f>SUM(K39:K43)</f>
        <v>0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IF(J44&gt;J38,J44-J38,0)</f>
        <v>758277</v>
      </c>
      <c r="K46" s="52">
        <f>IF(K44&gt;K38,K44-K38,)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523121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IF(J20-J19+J33-J32+J46-J45&gt;0,J20-J19+J33-J32+J46-J45,0)</f>
        <v>340777</v>
      </c>
      <c r="K48" s="52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7">
        <v>909632</v>
      </c>
      <c r="K49" s="7">
        <v>611087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7"/>
      <c r="K50" s="7"/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7">
        <v>298545</v>
      </c>
      <c r="K51" s="7">
        <v>74363</v>
      </c>
    </row>
    <row r="52" spans="1:11" ht="12.75">
      <c r="A52" s="194" t="s">
        <v>177</v>
      </c>
      <c r="B52" s="195"/>
      <c r="C52" s="195"/>
      <c r="D52" s="195"/>
      <c r="E52" s="195"/>
      <c r="F52" s="195"/>
      <c r="G52" s="195"/>
      <c r="H52" s="195"/>
      <c r="I52" s="4">
        <v>44</v>
      </c>
      <c r="J52" s="131">
        <f>J49+J50-J51</f>
        <v>611087</v>
      </c>
      <c r="K52" s="131">
        <f>K49+K50-K51</f>
        <v>536724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K11 K17:K65536 K13:K15 J29:J35 L1:IV65536 J15:J23 J1:J6 J13 J25 J27 J37:J38 J42:J65536 J8"/>
    <dataValidation type="whole" operator="notEqual" allowBlank="1" showInputMessage="1" showErrorMessage="1" errorTitle="Pogrešan unos" error="Mogu se unijeti samo cjelobrojne vrijednosti." sqref="J28 J24 J39:J41 J14 J26 J36 J7 J9:J12">
      <formula1>9999999998</formula1>
    </dataValidation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1">
        <v>2</v>
      </c>
      <c r="J5" s="72" t="s">
        <v>283</v>
      </c>
      <c r="K5" s="72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56"/>
      <c r="J6" s="256"/>
      <c r="K6" s="257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5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1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56"/>
      <c r="J22" s="256"/>
      <c r="K22" s="257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56">
        <v>0</v>
      </c>
      <c r="J35" s="256"/>
      <c r="K35" s="257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K11" sqref="K11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4"/>
    </row>
    <row r="2" spans="1:12" ht="17.25" customHeight="1">
      <c r="A2" s="128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27" customHeight="1">
      <c r="A3" s="130" t="s">
        <v>339</v>
      </c>
      <c r="B3" s="73"/>
      <c r="C3" s="274" t="s">
        <v>282</v>
      </c>
      <c r="D3" s="274"/>
      <c r="E3" s="126" t="s">
        <v>342</v>
      </c>
      <c r="F3" s="42" t="s">
        <v>250</v>
      </c>
      <c r="G3" s="275" t="s">
        <v>345</v>
      </c>
      <c r="H3" s="276"/>
      <c r="I3" s="73"/>
      <c r="J3" s="73"/>
      <c r="K3" s="73"/>
      <c r="L3" s="76"/>
    </row>
    <row r="4" spans="1:11" ht="34.5">
      <c r="A4" s="277" t="s">
        <v>59</v>
      </c>
      <c r="B4" s="277"/>
      <c r="C4" s="277"/>
      <c r="D4" s="277"/>
      <c r="E4" s="277"/>
      <c r="F4" s="277"/>
      <c r="G4" s="277"/>
      <c r="H4" s="277"/>
      <c r="I4" s="79" t="s">
        <v>305</v>
      </c>
      <c r="J4" s="80" t="s">
        <v>150</v>
      </c>
      <c r="K4" s="80" t="s">
        <v>151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82">
        <v>2</v>
      </c>
      <c r="J5" s="81" t="s">
        <v>283</v>
      </c>
      <c r="K5" s="81" t="s">
        <v>284</v>
      </c>
    </row>
    <row r="6" spans="1:11" ht="12.75">
      <c r="A6" s="272" t="s">
        <v>285</v>
      </c>
      <c r="B6" s="273"/>
      <c r="C6" s="273"/>
      <c r="D6" s="273"/>
      <c r="E6" s="273"/>
      <c r="F6" s="273"/>
      <c r="G6" s="273"/>
      <c r="H6" s="273"/>
      <c r="I6" s="43">
        <v>1</v>
      </c>
      <c r="J6" s="44">
        <v>50315800</v>
      </c>
      <c r="K6" s="44">
        <v>50315800</v>
      </c>
    </row>
    <row r="7" spans="1:11" ht="12.75">
      <c r="A7" s="272" t="s">
        <v>286</v>
      </c>
      <c r="B7" s="273"/>
      <c r="C7" s="273"/>
      <c r="D7" s="273"/>
      <c r="E7" s="273"/>
      <c r="F7" s="273"/>
      <c r="G7" s="273"/>
      <c r="H7" s="273"/>
      <c r="I7" s="43">
        <v>2</v>
      </c>
      <c r="J7" s="45"/>
      <c r="K7" s="45"/>
    </row>
    <row r="8" spans="1:11" ht="12.75">
      <c r="A8" s="272" t="s">
        <v>287</v>
      </c>
      <c r="B8" s="273"/>
      <c r="C8" s="273"/>
      <c r="D8" s="273"/>
      <c r="E8" s="273"/>
      <c r="F8" s="273"/>
      <c r="G8" s="273"/>
      <c r="H8" s="273"/>
      <c r="I8" s="43">
        <v>3</v>
      </c>
      <c r="J8" s="45">
        <v>1509697</v>
      </c>
      <c r="K8" s="45">
        <v>1509697</v>
      </c>
    </row>
    <row r="9" spans="1:11" ht="12.75">
      <c r="A9" s="272" t="s">
        <v>288</v>
      </c>
      <c r="B9" s="273"/>
      <c r="C9" s="273"/>
      <c r="D9" s="273"/>
      <c r="E9" s="273"/>
      <c r="F9" s="273"/>
      <c r="G9" s="273"/>
      <c r="H9" s="273"/>
      <c r="I9" s="43">
        <v>4</v>
      </c>
      <c r="J9" s="45">
        <v>-4693121</v>
      </c>
      <c r="K9" s="7">
        <v>-2351119</v>
      </c>
    </row>
    <row r="10" spans="1:11" ht="12.75">
      <c r="A10" s="272" t="s">
        <v>289</v>
      </c>
      <c r="B10" s="273"/>
      <c r="C10" s="273"/>
      <c r="D10" s="273"/>
      <c r="E10" s="273"/>
      <c r="F10" s="273"/>
      <c r="G10" s="273"/>
      <c r="H10" s="273"/>
      <c r="I10" s="43">
        <v>5</v>
      </c>
      <c r="J10" s="45">
        <v>1349816</v>
      </c>
      <c r="K10" s="7">
        <v>3486366</v>
      </c>
    </row>
    <row r="11" spans="1:11" ht="12.75">
      <c r="A11" s="272" t="s">
        <v>290</v>
      </c>
      <c r="B11" s="273"/>
      <c r="C11" s="273"/>
      <c r="D11" s="273"/>
      <c r="E11" s="273"/>
      <c r="F11" s="273"/>
      <c r="G11" s="273"/>
      <c r="H11" s="273"/>
      <c r="I11" s="43">
        <v>6</v>
      </c>
      <c r="J11" s="45"/>
      <c r="K11" s="45"/>
    </row>
    <row r="12" spans="1:11" ht="12.75">
      <c r="A12" s="272" t="s">
        <v>291</v>
      </c>
      <c r="B12" s="273"/>
      <c r="C12" s="273"/>
      <c r="D12" s="273"/>
      <c r="E12" s="273"/>
      <c r="F12" s="273"/>
      <c r="G12" s="273"/>
      <c r="H12" s="273"/>
      <c r="I12" s="43">
        <v>7</v>
      </c>
      <c r="J12" s="45"/>
      <c r="K12" s="45"/>
    </row>
    <row r="13" spans="1:11" ht="12.75">
      <c r="A13" s="272" t="s">
        <v>292</v>
      </c>
      <c r="B13" s="273"/>
      <c r="C13" s="273"/>
      <c r="D13" s="273"/>
      <c r="E13" s="273"/>
      <c r="F13" s="273"/>
      <c r="G13" s="273"/>
      <c r="H13" s="273"/>
      <c r="I13" s="43">
        <v>8</v>
      </c>
      <c r="J13" s="45"/>
      <c r="K13" s="45"/>
    </row>
    <row r="14" spans="1:11" ht="12.75">
      <c r="A14" s="272" t="s">
        <v>293</v>
      </c>
      <c r="B14" s="273"/>
      <c r="C14" s="273"/>
      <c r="D14" s="273"/>
      <c r="E14" s="273"/>
      <c r="F14" s="273"/>
      <c r="G14" s="273"/>
      <c r="H14" s="273"/>
      <c r="I14" s="43">
        <v>9</v>
      </c>
      <c r="J14" s="45"/>
      <c r="K14" s="45"/>
    </row>
    <row r="15" spans="1:11" ht="12.75">
      <c r="A15" s="279" t="s">
        <v>294</v>
      </c>
      <c r="B15" s="280"/>
      <c r="C15" s="280"/>
      <c r="D15" s="280"/>
      <c r="E15" s="280"/>
      <c r="F15" s="280"/>
      <c r="G15" s="280"/>
      <c r="H15" s="280"/>
      <c r="I15" s="43">
        <v>10</v>
      </c>
      <c r="J15" s="77">
        <f>SUM(J6:J14)</f>
        <v>48482192</v>
      </c>
      <c r="K15" s="77">
        <f>SUM(K6:K14)</f>
        <v>52960744</v>
      </c>
    </row>
    <row r="16" spans="1:11" ht="12.75">
      <c r="A16" s="272" t="s">
        <v>295</v>
      </c>
      <c r="B16" s="273"/>
      <c r="C16" s="273"/>
      <c r="D16" s="273"/>
      <c r="E16" s="273"/>
      <c r="F16" s="273"/>
      <c r="G16" s="273"/>
      <c r="H16" s="273"/>
      <c r="I16" s="43">
        <v>11</v>
      </c>
      <c r="J16" s="45"/>
      <c r="K16" s="45"/>
    </row>
    <row r="17" spans="1:11" ht="12.75">
      <c r="A17" s="272" t="s">
        <v>296</v>
      </c>
      <c r="B17" s="273"/>
      <c r="C17" s="273"/>
      <c r="D17" s="273"/>
      <c r="E17" s="273"/>
      <c r="F17" s="273"/>
      <c r="G17" s="273"/>
      <c r="H17" s="273"/>
      <c r="I17" s="43">
        <v>12</v>
      </c>
      <c r="J17" s="45"/>
      <c r="K17" s="45"/>
    </row>
    <row r="18" spans="1:11" ht="12.75">
      <c r="A18" s="272" t="s">
        <v>297</v>
      </c>
      <c r="B18" s="273"/>
      <c r="C18" s="273"/>
      <c r="D18" s="273"/>
      <c r="E18" s="273"/>
      <c r="F18" s="273"/>
      <c r="G18" s="273"/>
      <c r="H18" s="273"/>
      <c r="I18" s="43">
        <v>13</v>
      </c>
      <c r="J18" s="45"/>
      <c r="K18" s="45"/>
    </row>
    <row r="19" spans="1:11" ht="12.75">
      <c r="A19" s="272" t="s">
        <v>298</v>
      </c>
      <c r="B19" s="273"/>
      <c r="C19" s="273"/>
      <c r="D19" s="273"/>
      <c r="E19" s="273"/>
      <c r="F19" s="273"/>
      <c r="G19" s="273"/>
      <c r="H19" s="273"/>
      <c r="I19" s="43">
        <v>14</v>
      </c>
      <c r="J19" s="45"/>
      <c r="K19" s="45"/>
    </row>
    <row r="20" spans="1:11" ht="12.75">
      <c r="A20" s="272" t="s">
        <v>299</v>
      </c>
      <c r="B20" s="273"/>
      <c r="C20" s="273"/>
      <c r="D20" s="273"/>
      <c r="E20" s="273"/>
      <c r="F20" s="273"/>
      <c r="G20" s="273"/>
      <c r="H20" s="273"/>
      <c r="I20" s="43">
        <v>15</v>
      </c>
      <c r="J20" s="45"/>
      <c r="K20" s="45"/>
    </row>
    <row r="21" spans="1:11" ht="12.75">
      <c r="A21" s="272" t="s">
        <v>300</v>
      </c>
      <c r="B21" s="273"/>
      <c r="C21" s="273"/>
      <c r="D21" s="273"/>
      <c r="E21" s="273"/>
      <c r="F21" s="273"/>
      <c r="G21" s="273"/>
      <c r="H21" s="273"/>
      <c r="I21" s="43">
        <v>16</v>
      </c>
      <c r="J21" s="45"/>
      <c r="K21" s="45"/>
    </row>
    <row r="22" spans="1:11" ht="12.75">
      <c r="A22" s="279" t="s">
        <v>301</v>
      </c>
      <c r="B22" s="280"/>
      <c r="C22" s="280"/>
      <c r="D22" s="280"/>
      <c r="E22" s="280"/>
      <c r="F22" s="280"/>
      <c r="G22" s="280"/>
      <c r="H22" s="280"/>
      <c r="I22" s="43">
        <v>17</v>
      </c>
      <c r="J22" s="78">
        <f>SUM(J16:J21)</f>
        <v>0</v>
      </c>
      <c r="K22" s="78">
        <f>SUM(K16:K21)</f>
        <v>0</v>
      </c>
    </row>
    <row r="23" spans="1:11" ht="12.75">
      <c r="A23" s="289"/>
      <c r="B23" s="290"/>
      <c r="C23" s="290"/>
      <c r="D23" s="290"/>
      <c r="E23" s="290"/>
      <c r="F23" s="290"/>
      <c r="G23" s="290"/>
      <c r="H23" s="290"/>
      <c r="I23" s="291"/>
      <c r="J23" s="291"/>
      <c r="K23" s="292"/>
    </row>
    <row r="24" spans="1:11" ht="12.75">
      <c r="A24" s="281" t="s">
        <v>302</v>
      </c>
      <c r="B24" s="282"/>
      <c r="C24" s="282"/>
      <c r="D24" s="282"/>
      <c r="E24" s="282"/>
      <c r="F24" s="282"/>
      <c r="G24" s="282"/>
      <c r="H24" s="282"/>
      <c r="I24" s="46">
        <v>18</v>
      </c>
      <c r="J24" s="44"/>
      <c r="K24" s="44"/>
    </row>
    <row r="25" spans="1:11" ht="17.25" customHeight="1">
      <c r="A25" s="283" t="s">
        <v>303</v>
      </c>
      <c r="B25" s="284"/>
      <c r="C25" s="284"/>
      <c r="D25" s="284"/>
      <c r="E25" s="284"/>
      <c r="F25" s="284"/>
      <c r="G25" s="284"/>
      <c r="H25" s="284"/>
      <c r="I25" s="47">
        <v>19</v>
      </c>
      <c r="J25" s="78"/>
      <c r="K25" s="78"/>
    </row>
    <row r="26" spans="1:11" ht="30" customHeight="1">
      <c r="A26" s="285" t="s">
        <v>304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</row>
  </sheetData>
  <sheetProtection/>
  <protectedRanges>
    <protectedRange sqref="E3" name="Range1_1"/>
    <protectedRange sqref="G3:H3" name="Range1"/>
  </protectedRanges>
  <mergeCells count="26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10:H10"/>
    <mergeCell ref="A11:H11"/>
    <mergeCell ref="A18:H18"/>
    <mergeCell ref="A19:H19"/>
    <mergeCell ref="A12:H12"/>
    <mergeCell ref="A13:H13"/>
    <mergeCell ref="A14:H14"/>
    <mergeCell ref="A15:H15"/>
    <mergeCell ref="A6:H6"/>
    <mergeCell ref="A7:H7"/>
    <mergeCell ref="A8:H8"/>
    <mergeCell ref="A9:H9"/>
    <mergeCell ref="C3:D3"/>
    <mergeCell ref="G3:H3"/>
    <mergeCell ref="A4:H4"/>
    <mergeCell ref="A5:H5"/>
  </mergeCells>
  <conditionalFormatting sqref="G3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2019-02-11T09:29:41Z</cp:lastPrinted>
  <dcterms:created xsi:type="dcterms:W3CDTF">2008-10-17T11:51:54Z</dcterms:created>
  <dcterms:modified xsi:type="dcterms:W3CDTF">2019-02-11T09:37:31Z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