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85" windowHeight="86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<sst xmlns="http://schemas.openxmlformats.org/spreadsheetml/2006/main" count="404" uniqueCount="347">
  <si>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</si>
  <si>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</si>
  <si>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</si>
  <si>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</si>
  <si>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</si>
  <si>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</si>
  <si>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</si>
  <si>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</si>
  <si>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</si>
  <si>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</si>
  <si>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</si>
  <si>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</si>
  <si>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</si>
  <si>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</si>
  <si>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</si>
  <si>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</si>
  <si>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</si>
  <si>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</si>
  <si>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</si>
  <si>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</si>
  <si>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</si>
  <si>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</si>
  <si>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</si>
  <si>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</si>
  <si>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</si>
  <si>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</si>
  <si>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</si>
  <si>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</si>
  <si>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</si>
  <si>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</si>
  <si>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</si>
  <si>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</si>
  <si>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</si>
  <si>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</si>
  <si>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</si>
  <si>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</si>
  <si>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</si>
  <si>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</si>
  <si>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</si>
  <si>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</si>
  <si>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</si>
  <si>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</si>
  <si>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</si>
  <si>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</si>
  <si>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</si>
  <si>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</si>
  <si>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</si>
  <si>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</si>
  <si>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</si>
  <si>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</si>
  <si>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</si>
  <si>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</si>
  <si>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</si>
  <si>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</si>
  <si>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</si>
  <si>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</si>
  <si>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</si>
  <si>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</si>
  <si>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</si>
  <si>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</si>
  <si>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</si>
  <si>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</si>
  <si>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</si>
  <si>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</si>
  <si>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</si>
  <si>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</si>
  <si>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</si>
  <si>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</si>
  <si>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</si>
  <si>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</si>
  <si>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</si>
  <si>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</si>
  <si>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</si>
  <si>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</si>
  <si>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</si>
  <si>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</si>
  <si>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</si>
  <si>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</si>
  <si>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</si>
  <si>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</si>
  <si>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</si>
  <si>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</si>
  <si>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</si>
  <si>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</si>
  <si>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</si>
  <si>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</si>
  <si>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</si>
  <si>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</si>
  <si>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</si>
  <si>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</si>
  <si>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</si>
  <si>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</si>
  <si>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</si>
  <si>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</si>
  <si>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</si>
  <si>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</si>
  <si>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</si>
  <si>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</si>
  <si>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</si>
  <si>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</si>
  <si>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</si>
  <si>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</si>
  <si>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</si>
  <si>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</si>
  <si>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</si>
  <si>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</si>
  <si>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</si>
  <si>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</si>
  <si>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</si>
  <si>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</si>
  <si>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</si>
  <si>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</si>
  <si>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</si>
  <si>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</si>
  <si>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</si>
  <si>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</si>
  <si>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</si>
  <si>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</si>
  <si>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</si>
  <si>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</si>
  <si>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</si>
  <si>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</si>
  <si>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</si>
  <si>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</si>
  <si>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</si>
  <si>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</si>
  <si>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</si>
  <si>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</si>
  <si>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</si>
  <si>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</si>
  <si>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</si>
  <si>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</si>
  <si>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</si>
  <si>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</si>
  <si>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</si>
  <si>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</si>
  <si>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</si>
  <si>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</si>
  <si>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</si>
  <si>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</si>
  <si>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</si>
  <si>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</si>
  <si>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</si>
  <si>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</si>
  <si>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</si>
  <si>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</si>
  <si>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</si>
  <si>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</si>
  <si>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</si>
  <si>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</si>
  <si>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</si>
  <si>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</si>
  <si>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</si>
  <si>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</si>
  <si>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</si>
  <si>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</si>
  <si>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</si>
  <si>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</si>
  <si>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</si>
  <si>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</si>
  <si>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</si>
  <si>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</si>
  <si>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</si>
  <si>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</si>
  <si>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</si>
  <si>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</si>
  <si>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</si>
  <si>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</si>
  <si>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</si>
  <si>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</si>
  <si>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</si>
  <si>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</si>
  <si>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</si>
  <si>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</si>
  <si>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</si>
  <si>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</si>
  <si>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</si>
  <si>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</si>
  <si>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</si>
  <si>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</si>
  <si>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</si>
  <si>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</si>
  <si>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</si>
  <si>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</si>
  <si>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</si>
  <si>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</si>
  <si>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</si>
  <si>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</si>
  <si>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</si>
  <si>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</si>
  <si>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</si>
  <si>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</si>
  <si>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</si>
  <si>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</si>
  <si>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</si>
  <si>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</si>
  <si>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</si>
  <si>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</si>
  <si>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</si>
  <si>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</si>
  <si>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</si>
  <si>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</si>
  <si>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</si>
  <si>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</si>
  <si>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</si>
  <si>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</si>
  <si>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</si>
  <si>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</si>
  <si>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</si>
  <si>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</si>
  <si>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</si>
  <si>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</si>
  <si>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</si>
  <si>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</si>
  <si>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</si>
  <si>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</si>
  <si>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</si>
  <si>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</si>
  <si>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</si>
  <si>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</si>
  <si>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</si>
  <si>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</si>
  <si>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</si>
  <si>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</si>
  <si>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</si>
  <si>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</si>
  <si>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</si>
  <si>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</si>
  <si>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</si>
  <si>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</si>
  <si>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</si>
  <si>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</si>
  <si>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</si>
  <si>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</si>
  <si>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</si>
  <si>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</si>
  <si>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</si>
  <si>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</si>
  <si>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</si>
  <si>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</si>
  <si>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</si>
  <si>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</si>
  <si>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</si>
  <si>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</si>
  <si>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</si>
  <si>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</si>
  <si>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</si>
  <si>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</si>
  <si>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</si>
  <si>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</si>
  <si>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</si>
  <si>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</si>
  <si>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</si>
  <si>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</si>
  <si>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</si>
  <si>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</si>
  <si>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</si>
  <si>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</si>
  <si>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</si>
  <si>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</si>
  <si>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</si>
  <si>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</si>
  <si>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</si>
  <si>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</si>
  <si>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</si>
  <si>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</si>
  <si>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</si>
  <si>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</si>
  <si>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</si>
  <si>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</si>
  <si>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</si>
  <si>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</si>
  <si>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</si>
  <si>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</si>
  <si>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</si>
  <si>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</si>
  <si>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</si>
  <si>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</si>
  <si>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</si>
  <si>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</si>
  <si>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</si>
  <si>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</si>
  <si>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</si>
  <si>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</si>
  <si>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</si>
  <si>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</si>
  <si>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</si>
  <si>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</si>
  <si>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</si>
  <si>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</si>
  <si>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</si>
  <si>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</si>
  <si>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</si>
  <si>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</si>
  <si>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</si>
  <si>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</si>
  <si>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</si>
  <si>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</si>
  <si>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</si>
  <si>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</si>
  <si>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</si>
  <si>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</si>
  <si>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</si>
  <si>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</si>
  <si>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</si>
  <si>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</si>
  <si>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</si>
  <si>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</si>
  <si>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</si>
  <si>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</si>
  <si>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</si>
  <si>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</si>
  <si>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</si>
  <si>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</si>
  <si>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</si>
  <si>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</si>
  <si>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</si>
  <si>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BRIONKA d.d.</t>
  </si>
  <si>
    <t>PULA</t>
  </si>
  <si>
    <t>TRŠĆANSKA 35</t>
  </si>
  <si>
    <t>info@brionka.hr</t>
  </si>
  <si>
    <t>www.brionka.hr</t>
  </si>
  <si>
    <t>ISTARSKA</t>
  </si>
  <si>
    <t>NE</t>
  </si>
  <si>
    <t>052/541684</t>
  </si>
  <si>
    <t>tea.mateljak@brionka.hr</t>
  </si>
  <si>
    <t>Obveznik: BRIONKA d.d.</t>
  </si>
  <si>
    <t>45422293596</t>
  </si>
  <si>
    <t>Mateljak Tea</t>
  </si>
  <si>
    <t>252/350915</t>
  </si>
  <si>
    <t xml:space="preserve"> </t>
  </si>
  <si>
    <t>U prvom tromjesečju 2014. godine značajnijih događaja do dana sastavljanja ovog izvještaja nije bilo.</t>
  </si>
  <si>
    <t>Na kraju tromjesečja društvo ima 34 radnika.</t>
  </si>
  <si>
    <t>U vlasničkoj strukturi deset (10) najvećih dioničara došlo je do promjene. Soldatić Renata nema više dionica</t>
  </si>
  <si>
    <t>Anić Mladen</t>
  </si>
  <si>
    <t>1071</t>
  </si>
  <si>
    <t>30.09.2018.</t>
  </si>
  <si>
    <t>u razdoblju 01.01.2018. do 30.09.2018.</t>
  </si>
  <si>
    <t>stanje na dan 30.09.2018.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</si>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</sst>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5" fillId="0" borderId="0" xfId="56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56" applyFont="1" applyFill="1" applyBorder="1" applyAlignment="1" applyProtection="1">
      <alignment horizontal="center" vertical="center"/>
      <protection hidden="1"/>
    </xf>
    <xf numFmtId="14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ont="1" applyAlignment="1">
      <alignment/>
      <protection/>
    </xf>
    <xf numFmtId="0" fontId="9" fillId="0" borderId="0" xfId="56" applyFont="1" applyAlignment="1">
      <alignment/>
      <protection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167" fontId="6" fillId="0" borderId="12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167" fontId="6" fillId="0" borderId="14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0" fillId="0" borderId="34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5" xfId="51" applyFont="1" applyBorder="1" applyAlignment="1" applyProtection="1">
      <alignment horizontal="center" vertical="top"/>
      <protection hidden="1"/>
    </xf>
    <xf numFmtId="0" fontId="3" fillId="0" borderId="35" xfId="51" applyFont="1" applyBorder="1" applyAlignment="1">
      <alignment horizontal="center"/>
      <protection/>
    </xf>
    <xf numFmtId="0" fontId="3" fillId="0" borderId="36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46" xfId="0" applyFont="1" applyFill="1" applyBorder="1" applyAlignment="1">
      <alignment horizontal="left" vertical="center" wrapText="1" indent="1"/>
    </xf>
    <xf numFmtId="0" fontId="1" fillId="0" borderId="3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4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56" applyFont="1" applyFill="1" applyBorder="1" applyAlignment="1" applyProtection="1">
      <alignment horizontal="center" vertical="center"/>
      <protection hidden="1"/>
    </xf>
    <xf numFmtId="14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23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240</v>
      </c>
      <c r="B1" s="186"/>
      <c r="C1" s="186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51" t="s">
        <v>241</v>
      </c>
      <c r="B2" s="152"/>
      <c r="C2" s="152"/>
      <c r="D2" s="153"/>
      <c r="E2" s="115" t="s">
        <v>314</v>
      </c>
      <c r="F2" s="12"/>
      <c r="G2" s="13" t="s">
        <v>242</v>
      </c>
      <c r="H2" s="115" t="s">
        <v>336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54" t="s">
        <v>308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7" t="s">
        <v>243</v>
      </c>
      <c r="B6" s="158"/>
      <c r="C6" s="149" t="s">
        <v>315</v>
      </c>
      <c r="D6" s="150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59" t="s">
        <v>244</v>
      </c>
      <c r="B8" s="160"/>
      <c r="C8" s="149" t="s">
        <v>316</v>
      </c>
      <c r="D8" s="150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8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6" t="s">
        <v>245</v>
      </c>
      <c r="B10" s="147"/>
      <c r="C10" s="149" t="s">
        <v>327</v>
      </c>
      <c r="D10" s="150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7" t="s">
        <v>246</v>
      </c>
      <c r="B12" s="158"/>
      <c r="C12" s="161" t="s">
        <v>317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7" t="s">
        <v>247</v>
      </c>
      <c r="B14" s="158"/>
      <c r="C14" s="167">
        <v>52100</v>
      </c>
      <c r="D14" s="168"/>
      <c r="E14" s="16"/>
      <c r="F14" s="161" t="s">
        <v>318</v>
      </c>
      <c r="G14" s="162"/>
      <c r="H14" s="162"/>
      <c r="I14" s="163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7" t="s">
        <v>248</v>
      </c>
      <c r="B16" s="158"/>
      <c r="C16" s="161" t="s">
        <v>319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7" t="s">
        <v>249</v>
      </c>
      <c r="B18" s="158"/>
      <c r="C18" s="164" t="s">
        <v>320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7" t="s">
        <v>250</v>
      </c>
      <c r="B20" s="158"/>
      <c r="C20" s="164" t="s">
        <v>321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7" t="s">
        <v>251</v>
      </c>
      <c r="B22" s="158"/>
      <c r="C22" s="116">
        <v>359</v>
      </c>
      <c r="D22" s="161" t="s">
        <v>318</v>
      </c>
      <c r="E22" s="169"/>
      <c r="F22" s="170"/>
      <c r="G22" s="157"/>
      <c r="H22" s="172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7" t="s">
        <v>252</v>
      </c>
      <c r="B24" s="158"/>
      <c r="C24" s="116">
        <v>18</v>
      </c>
      <c r="D24" s="161" t="s">
        <v>322</v>
      </c>
      <c r="E24" s="169"/>
      <c r="F24" s="169"/>
      <c r="G24" s="170"/>
      <c r="H24" s="49" t="s">
        <v>253</v>
      </c>
      <c r="I24" s="117">
        <v>29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309</v>
      </c>
      <c r="I25" s="93"/>
      <c r="J25" s="10"/>
      <c r="K25" s="10"/>
      <c r="L25" s="10"/>
    </row>
    <row r="26" spans="1:12" ht="12.75">
      <c r="A26" s="157" t="s">
        <v>254</v>
      </c>
      <c r="B26" s="158"/>
      <c r="C26" s="118" t="s">
        <v>323</v>
      </c>
      <c r="D26" s="25"/>
      <c r="E26" s="33"/>
      <c r="F26" s="24"/>
      <c r="G26" s="171" t="s">
        <v>255</v>
      </c>
      <c r="H26" s="158"/>
      <c r="I26" s="119" t="s">
        <v>335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8" t="s">
        <v>256</v>
      </c>
      <c r="B28" s="179"/>
      <c r="C28" s="180"/>
      <c r="D28" s="180"/>
      <c r="E28" s="181" t="s">
        <v>257</v>
      </c>
      <c r="F28" s="182"/>
      <c r="G28" s="182"/>
      <c r="H28" s="183" t="s">
        <v>258</v>
      </c>
      <c r="I28" s="184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49"/>
      <c r="I30" s="150"/>
      <c r="J30" s="10"/>
      <c r="K30" s="10"/>
      <c r="L30" s="10"/>
    </row>
    <row r="31" spans="1:12" ht="12.75">
      <c r="A31" s="89"/>
      <c r="B31" s="22"/>
      <c r="C31" s="21"/>
      <c r="D31" s="173"/>
      <c r="E31" s="173"/>
      <c r="F31" s="173"/>
      <c r="G31" s="174"/>
      <c r="H31" s="16"/>
      <c r="I31" s="96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49"/>
      <c r="I32" s="150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49"/>
      <c r="I34" s="150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49"/>
      <c r="I36" s="150"/>
      <c r="J36" s="10"/>
      <c r="K36" s="10"/>
      <c r="L36" s="10"/>
    </row>
    <row r="37" spans="1:12" ht="12.75">
      <c r="A37" s="98"/>
      <c r="B37" s="30"/>
      <c r="C37" s="187"/>
      <c r="D37" s="188"/>
      <c r="E37" s="16"/>
      <c r="F37" s="187"/>
      <c r="G37" s="188"/>
      <c r="H37" s="16"/>
      <c r="I37" s="90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49"/>
      <c r="I38" s="150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49"/>
      <c r="I40" s="150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6" t="s">
        <v>259</v>
      </c>
      <c r="B44" s="196"/>
      <c r="C44" s="149"/>
      <c r="D44" s="150"/>
      <c r="E44" s="26"/>
      <c r="F44" s="161"/>
      <c r="G44" s="176"/>
      <c r="H44" s="176"/>
      <c r="I44" s="177"/>
      <c r="J44" s="10"/>
      <c r="K44" s="10"/>
      <c r="L44" s="10"/>
    </row>
    <row r="45" spans="1:12" ht="12.75">
      <c r="A45" s="98"/>
      <c r="B45" s="30"/>
      <c r="C45" s="187"/>
      <c r="D45" s="188"/>
      <c r="E45" s="16"/>
      <c r="F45" s="187"/>
      <c r="G45" s="189"/>
      <c r="H45" s="35"/>
      <c r="I45" s="102"/>
      <c r="J45" s="10"/>
      <c r="K45" s="10"/>
      <c r="L45" s="10"/>
    </row>
    <row r="46" spans="1:12" ht="12.75">
      <c r="A46" s="146" t="s">
        <v>260</v>
      </c>
      <c r="B46" s="196"/>
      <c r="C46" s="161" t="s">
        <v>328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89"/>
      <c r="B47" s="22"/>
      <c r="C47" s="21" t="s">
        <v>261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6" t="s">
        <v>262</v>
      </c>
      <c r="B48" s="196"/>
      <c r="C48" s="197" t="s">
        <v>329</v>
      </c>
      <c r="D48" s="198"/>
      <c r="E48" s="199"/>
      <c r="F48" s="16"/>
      <c r="G48" s="49" t="s">
        <v>263</v>
      </c>
      <c r="H48" s="197" t="s">
        <v>324</v>
      </c>
      <c r="I48" s="199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6" t="s">
        <v>249</v>
      </c>
      <c r="B50" s="196"/>
      <c r="C50" s="202" t="s">
        <v>325</v>
      </c>
      <c r="D50" s="198"/>
      <c r="E50" s="198"/>
      <c r="F50" s="198"/>
      <c r="G50" s="198"/>
      <c r="H50" s="198"/>
      <c r="I50" s="199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7" t="s">
        <v>264</v>
      </c>
      <c r="B52" s="158"/>
      <c r="C52" s="197" t="s">
        <v>334</v>
      </c>
      <c r="D52" s="198"/>
      <c r="E52" s="198"/>
      <c r="F52" s="198"/>
      <c r="G52" s="198"/>
      <c r="H52" s="198"/>
      <c r="I52" s="163"/>
      <c r="J52" s="10"/>
      <c r="K52" s="10"/>
      <c r="L52" s="10"/>
    </row>
    <row r="53" spans="1:12" ht="12.75">
      <c r="A53" s="103"/>
      <c r="B53" s="20"/>
      <c r="C53" s="192" t="s">
        <v>265</v>
      </c>
      <c r="D53" s="192"/>
      <c r="E53" s="192"/>
      <c r="F53" s="192"/>
      <c r="G53" s="192"/>
      <c r="H53" s="19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203" t="s">
        <v>266</v>
      </c>
      <c r="C55" s="204"/>
      <c r="D55" s="204"/>
      <c r="E55" s="204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205" t="s">
        <v>298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3"/>
      <c r="B57" s="205" t="s">
        <v>299</v>
      </c>
      <c r="C57" s="206"/>
      <c r="D57" s="206"/>
      <c r="E57" s="206"/>
      <c r="F57" s="206"/>
      <c r="G57" s="206"/>
      <c r="H57" s="206"/>
      <c r="I57" s="105"/>
      <c r="J57" s="10"/>
      <c r="K57" s="10"/>
      <c r="L57" s="10"/>
    </row>
    <row r="58" spans="1:12" ht="12.75">
      <c r="A58" s="103"/>
      <c r="B58" s="205" t="s">
        <v>300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3"/>
      <c r="B59" s="205" t="s">
        <v>301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267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268</v>
      </c>
      <c r="F62" s="33"/>
      <c r="G62" s="193" t="s">
        <v>269</v>
      </c>
      <c r="H62" s="194"/>
      <c r="I62" s="19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200"/>
      <c r="H63" s="201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5" zoomScaleSheetLayoutView="115" zoomScalePageLayoutView="0" workbookViewId="0" topLeftCell="A73">
      <selection activeCell="L1" sqref="L1:L1638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9.8515625" style="50" customWidth="1"/>
    <col min="12" max="12" width="0" style="50" hidden="1" customWidth="1"/>
    <col min="13" max="16384" width="9.140625" style="50" customWidth="1"/>
  </cols>
  <sheetData>
    <row r="1" spans="1:11" ht="12.75" customHeight="1">
      <c r="A1" s="247" t="s">
        <v>148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338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326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54</v>
      </c>
      <c r="B4" s="253"/>
      <c r="C4" s="253"/>
      <c r="D4" s="253"/>
      <c r="E4" s="253"/>
      <c r="F4" s="253"/>
      <c r="G4" s="253"/>
      <c r="H4" s="254"/>
      <c r="I4" s="56" t="s">
        <v>270</v>
      </c>
      <c r="J4" s="57" t="s">
        <v>310</v>
      </c>
      <c r="K4" s="58" t="s">
        <v>311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5">
        <v>2</v>
      </c>
      <c r="J5" s="54">
        <v>3</v>
      </c>
      <c r="K5" s="54">
        <v>4</v>
      </c>
    </row>
    <row r="6" spans="1:11" ht="12.7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44" t="s">
        <v>55</v>
      </c>
      <c r="B7" s="245"/>
      <c r="C7" s="245"/>
      <c r="D7" s="245"/>
      <c r="E7" s="245"/>
      <c r="F7" s="245"/>
      <c r="G7" s="245"/>
      <c r="H7" s="246"/>
      <c r="I7" s="135">
        <v>1</v>
      </c>
      <c r="J7" s="6"/>
      <c r="K7" s="6"/>
    </row>
    <row r="8" spans="1:11" ht="12.75">
      <c r="A8" s="232" t="s">
        <v>339</v>
      </c>
      <c r="B8" s="233"/>
      <c r="C8" s="233"/>
      <c r="D8" s="233"/>
      <c r="E8" s="233"/>
      <c r="F8" s="233"/>
      <c r="G8" s="233"/>
      <c r="H8" s="234"/>
      <c r="I8" s="132">
        <v>2</v>
      </c>
      <c r="J8" s="51">
        <f>J9+J16+J26+J35+J39</f>
        <v>42993556</v>
      </c>
      <c r="K8" s="51">
        <f>K9+K16+K26+K35+K39</f>
        <v>43429585</v>
      </c>
    </row>
    <row r="9" spans="1:11" ht="12.75">
      <c r="A9" s="229" t="s">
        <v>199</v>
      </c>
      <c r="B9" s="230"/>
      <c r="C9" s="230"/>
      <c r="D9" s="230"/>
      <c r="E9" s="230"/>
      <c r="F9" s="230"/>
      <c r="G9" s="230"/>
      <c r="H9" s="231"/>
      <c r="I9" s="132">
        <v>3</v>
      </c>
      <c r="J9" s="51">
        <f>SUM(J10:J15)</f>
        <v>1747758</v>
      </c>
      <c r="K9" s="51">
        <f>SUM(K10:K15)</f>
        <v>1612689</v>
      </c>
    </row>
    <row r="10" spans="1:11" ht="12.75">
      <c r="A10" s="229" t="s">
        <v>107</v>
      </c>
      <c r="B10" s="230"/>
      <c r="C10" s="230"/>
      <c r="D10" s="230"/>
      <c r="E10" s="230"/>
      <c r="F10" s="230"/>
      <c r="G10" s="230"/>
      <c r="H10" s="231"/>
      <c r="I10" s="132">
        <v>4</v>
      </c>
      <c r="J10" s="7"/>
      <c r="K10" s="7"/>
    </row>
    <row r="11" spans="1:11" ht="12.75">
      <c r="A11" s="229" t="s">
        <v>13</v>
      </c>
      <c r="B11" s="230"/>
      <c r="C11" s="230"/>
      <c r="D11" s="230"/>
      <c r="E11" s="230"/>
      <c r="F11" s="230"/>
      <c r="G11" s="230"/>
      <c r="H11" s="231"/>
      <c r="I11" s="132">
        <v>5</v>
      </c>
      <c r="J11" s="136">
        <v>1747758</v>
      </c>
      <c r="K11" s="7">
        <v>1612689</v>
      </c>
    </row>
    <row r="12" spans="1:11" ht="12.75">
      <c r="A12" s="229" t="s">
        <v>108</v>
      </c>
      <c r="B12" s="230"/>
      <c r="C12" s="230"/>
      <c r="D12" s="230"/>
      <c r="E12" s="230"/>
      <c r="F12" s="230"/>
      <c r="G12" s="230"/>
      <c r="H12" s="231"/>
      <c r="I12" s="132">
        <v>6</v>
      </c>
      <c r="J12" s="7"/>
      <c r="K12" s="7"/>
    </row>
    <row r="13" spans="1:11" ht="12.75">
      <c r="A13" s="229" t="s">
        <v>202</v>
      </c>
      <c r="B13" s="230"/>
      <c r="C13" s="230"/>
      <c r="D13" s="230"/>
      <c r="E13" s="230"/>
      <c r="F13" s="230"/>
      <c r="G13" s="230"/>
      <c r="H13" s="231"/>
      <c r="I13" s="132">
        <v>7</v>
      </c>
      <c r="J13" s="7"/>
      <c r="K13" s="7"/>
    </row>
    <row r="14" spans="1:11" ht="12.75">
      <c r="A14" s="229" t="s">
        <v>203</v>
      </c>
      <c r="B14" s="230"/>
      <c r="C14" s="230"/>
      <c r="D14" s="230"/>
      <c r="E14" s="230"/>
      <c r="F14" s="230"/>
      <c r="G14" s="230"/>
      <c r="H14" s="231"/>
      <c r="I14" s="132">
        <v>8</v>
      </c>
      <c r="J14" s="7"/>
      <c r="K14" s="7"/>
    </row>
    <row r="15" spans="1:11" ht="12.75">
      <c r="A15" s="229" t="s">
        <v>204</v>
      </c>
      <c r="B15" s="230"/>
      <c r="C15" s="230"/>
      <c r="D15" s="230"/>
      <c r="E15" s="230"/>
      <c r="F15" s="230"/>
      <c r="G15" s="230"/>
      <c r="H15" s="231"/>
      <c r="I15" s="132">
        <v>9</v>
      </c>
      <c r="J15" s="7"/>
      <c r="K15" s="7"/>
    </row>
    <row r="16" spans="1:11" ht="12.75">
      <c r="A16" s="229" t="s">
        <v>200</v>
      </c>
      <c r="B16" s="230"/>
      <c r="C16" s="230"/>
      <c r="D16" s="230"/>
      <c r="E16" s="230"/>
      <c r="F16" s="230"/>
      <c r="G16" s="230"/>
      <c r="H16" s="231"/>
      <c r="I16" s="132">
        <v>10</v>
      </c>
      <c r="J16" s="51">
        <f>SUM(J17:J25)</f>
        <v>38599998</v>
      </c>
      <c r="K16" s="51">
        <f>SUM(K17:K25)</f>
        <v>39171096</v>
      </c>
    </row>
    <row r="17" spans="1:11" ht="12.75">
      <c r="A17" s="229" t="s">
        <v>205</v>
      </c>
      <c r="B17" s="230"/>
      <c r="C17" s="230"/>
      <c r="D17" s="230"/>
      <c r="E17" s="230"/>
      <c r="F17" s="230"/>
      <c r="G17" s="230"/>
      <c r="H17" s="231"/>
      <c r="I17" s="132">
        <v>11</v>
      </c>
      <c r="J17" s="136">
        <v>7399269</v>
      </c>
      <c r="K17" s="136">
        <v>7399269</v>
      </c>
    </row>
    <row r="18" spans="1:11" ht="12.75">
      <c r="A18" s="229" t="s">
        <v>239</v>
      </c>
      <c r="B18" s="230"/>
      <c r="C18" s="230"/>
      <c r="D18" s="230"/>
      <c r="E18" s="230"/>
      <c r="F18" s="230"/>
      <c r="G18" s="230"/>
      <c r="H18" s="231"/>
      <c r="I18" s="132">
        <v>12</v>
      </c>
      <c r="J18" s="136">
        <v>16381046</v>
      </c>
      <c r="K18" s="7">
        <v>16319287</v>
      </c>
    </row>
    <row r="19" spans="1:11" ht="12.75">
      <c r="A19" s="229" t="s">
        <v>206</v>
      </c>
      <c r="B19" s="230"/>
      <c r="C19" s="230"/>
      <c r="D19" s="230"/>
      <c r="E19" s="230"/>
      <c r="F19" s="230"/>
      <c r="G19" s="230"/>
      <c r="H19" s="231"/>
      <c r="I19" s="132">
        <v>13</v>
      </c>
      <c r="J19" s="136">
        <v>12932453</v>
      </c>
      <c r="K19" s="7">
        <v>12649686</v>
      </c>
    </row>
    <row r="20" spans="1:11" ht="12.75">
      <c r="A20" s="229" t="s">
        <v>22</v>
      </c>
      <c r="B20" s="230"/>
      <c r="C20" s="230"/>
      <c r="D20" s="230"/>
      <c r="E20" s="230"/>
      <c r="F20" s="230"/>
      <c r="G20" s="230"/>
      <c r="H20" s="231"/>
      <c r="I20" s="132">
        <v>14</v>
      </c>
      <c r="J20" s="136">
        <v>1315230</v>
      </c>
      <c r="K20" s="7">
        <v>2181868</v>
      </c>
    </row>
    <row r="21" spans="1:11" ht="12.75">
      <c r="A21" s="229" t="s">
        <v>23</v>
      </c>
      <c r="B21" s="230"/>
      <c r="C21" s="230"/>
      <c r="D21" s="230"/>
      <c r="E21" s="230"/>
      <c r="F21" s="230"/>
      <c r="G21" s="230"/>
      <c r="H21" s="231"/>
      <c r="I21" s="132">
        <v>15</v>
      </c>
      <c r="J21" s="136"/>
      <c r="K21" s="7"/>
    </row>
    <row r="22" spans="1:11" ht="12.75">
      <c r="A22" s="229" t="s">
        <v>67</v>
      </c>
      <c r="B22" s="230"/>
      <c r="C22" s="230"/>
      <c r="D22" s="230"/>
      <c r="E22" s="230"/>
      <c r="F22" s="230"/>
      <c r="G22" s="230"/>
      <c r="H22" s="231"/>
      <c r="I22" s="132">
        <v>16</v>
      </c>
      <c r="J22" s="136"/>
      <c r="K22" s="7"/>
    </row>
    <row r="23" spans="1:11" ht="12.75">
      <c r="A23" s="229" t="s">
        <v>68</v>
      </c>
      <c r="B23" s="230"/>
      <c r="C23" s="230"/>
      <c r="D23" s="230"/>
      <c r="E23" s="230"/>
      <c r="F23" s="230"/>
      <c r="G23" s="230"/>
      <c r="H23" s="231"/>
      <c r="I23" s="132">
        <v>17</v>
      </c>
      <c r="J23" s="136">
        <v>572000</v>
      </c>
      <c r="K23" s="136">
        <v>620986</v>
      </c>
    </row>
    <row r="24" spans="1:11" ht="12.75">
      <c r="A24" s="229" t="s">
        <v>69</v>
      </c>
      <c r="B24" s="230"/>
      <c r="C24" s="230"/>
      <c r="D24" s="230"/>
      <c r="E24" s="230"/>
      <c r="F24" s="230"/>
      <c r="G24" s="230"/>
      <c r="H24" s="231"/>
      <c r="I24" s="132">
        <v>18</v>
      </c>
      <c r="J24" s="7"/>
      <c r="K24" s="7"/>
    </row>
    <row r="25" spans="1:11" ht="12.75">
      <c r="A25" s="229" t="s">
        <v>70</v>
      </c>
      <c r="B25" s="230"/>
      <c r="C25" s="230"/>
      <c r="D25" s="230"/>
      <c r="E25" s="230"/>
      <c r="F25" s="230"/>
      <c r="G25" s="230"/>
      <c r="H25" s="231"/>
      <c r="I25" s="132">
        <v>19</v>
      </c>
      <c r="J25" s="7"/>
      <c r="K25" s="7"/>
    </row>
    <row r="26" spans="1:11" ht="12.75">
      <c r="A26" s="229" t="s">
        <v>185</v>
      </c>
      <c r="B26" s="230"/>
      <c r="C26" s="230"/>
      <c r="D26" s="230"/>
      <c r="E26" s="230"/>
      <c r="F26" s="230"/>
      <c r="G26" s="230"/>
      <c r="H26" s="231"/>
      <c r="I26" s="132">
        <v>20</v>
      </c>
      <c r="J26" s="51">
        <f>SUM(J27:J34)</f>
        <v>2645800</v>
      </c>
      <c r="K26" s="51">
        <f>SUM(K27:K34)</f>
        <v>2645800</v>
      </c>
    </row>
    <row r="27" spans="1:11" ht="12.75">
      <c r="A27" s="229" t="s">
        <v>71</v>
      </c>
      <c r="B27" s="230"/>
      <c r="C27" s="230"/>
      <c r="D27" s="230"/>
      <c r="E27" s="230"/>
      <c r="F27" s="230"/>
      <c r="G27" s="230"/>
      <c r="H27" s="231"/>
      <c r="I27" s="132">
        <v>21</v>
      </c>
      <c r="J27" s="136">
        <v>2301400</v>
      </c>
      <c r="K27" s="136">
        <v>2301400</v>
      </c>
    </row>
    <row r="28" spans="1:11" ht="12.75">
      <c r="A28" s="229" t="s">
        <v>72</v>
      </c>
      <c r="B28" s="230"/>
      <c r="C28" s="230"/>
      <c r="D28" s="230"/>
      <c r="E28" s="230"/>
      <c r="F28" s="230"/>
      <c r="G28" s="230"/>
      <c r="H28" s="231"/>
      <c r="I28" s="132">
        <v>22</v>
      </c>
      <c r="J28" s="136"/>
      <c r="K28" s="7"/>
    </row>
    <row r="29" spans="1:11" ht="12.75">
      <c r="A29" s="229" t="s">
        <v>73</v>
      </c>
      <c r="B29" s="230"/>
      <c r="C29" s="230"/>
      <c r="D29" s="230"/>
      <c r="E29" s="230"/>
      <c r="F29" s="230"/>
      <c r="G29" s="230"/>
      <c r="H29" s="231"/>
      <c r="I29" s="132">
        <v>23</v>
      </c>
      <c r="J29" s="136"/>
      <c r="K29" s="7"/>
    </row>
    <row r="30" spans="1:11" ht="12.75">
      <c r="A30" s="229" t="s">
        <v>78</v>
      </c>
      <c r="B30" s="230"/>
      <c r="C30" s="230"/>
      <c r="D30" s="230"/>
      <c r="E30" s="230"/>
      <c r="F30" s="230"/>
      <c r="G30" s="230"/>
      <c r="H30" s="231"/>
      <c r="I30" s="132">
        <v>24</v>
      </c>
      <c r="J30" s="136"/>
      <c r="K30" s="7"/>
    </row>
    <row r="31" spans="1:11" ht="12.75">
      <c r="A31" s="229" t="s">
        <v>79</v>
      </c>
      <c r="B31" s="230"/>
      <c r="C31" s="230"/>
      <c r="D31" s="230"/>
      <c r="E31" s="230"/>
      <c r="F31" s="230"/>
      <c r="G31" s="230"/>
      <c r="H31" s="231"/>
      <c r="I31" s="132">
        <v>25</v>
      </c>
      <c r="J31" s="136"/>
      <c r="K31" s="7"/>
    </row>
    <row r="32" spans="1:11" ht="12.75">
      <c r="A32" s="229" t="s">
        <v>80</v>
      </c>
      <c r="B32" s="230"/>
      <c r="C32" s="230"/>
      <c r="D32" s="230"/>
      <c r="E32" s="230"/>
      <c r="F32" s="230"/>
      <c r="G32" s="230"/>
      <c r="H32" s="231"/>
      <c r="I32" s="132">
        <v>26</v>
      </c>
      <c r="J32" s="136"/>
      <c r="K32" s="7"/>
    </row>
    <row r="33" spans="1:11" ht="12.75">
      <c r="A33" s="229" t="s">
        <v>74</v>
      </c>
      <c r="B33" s="230"/>
      <c r="C33" s="230"/>
      <c r="D33" s="230"/>
      <c r="E33" s="230"/>
      <c r="F33" s="230"/>
      <c r="G33" s="230"/>
      <c r="H33" s="231"/>
      <c r="I33" s="132">
        <v>27</v>
      </c>
      <c r="J33" s="136">
        <v>344400</v>
      </c>
      <c r="K33" s="136">
        <v>344400</v>
      </c>
    </row>
    <row r="34" spans="1:11" ht="12.75">
      <c r="A34" s="229" t="s">
        <v>178</v>
      </c>
      <c r="B34" s="230"/>
      <c r="C34" s="230"/>
      <c r="D34" s="230"/>
      <c r="E34" s="230"/>
      <c r="F34" s="230"/>
      <c r="G34" s="230"/>
      <c r="H34" s="231"/>
      <c r="I34" s="132">
        <v>28</v>
      </c>
      <c r="J34" s="136"/>
      <c r="K34" s="7"/>
    </row>
    <row r="35" spans="1:11" ht="12.75">
      <c r="A35" s="229" t="s">
        <v>179</v>
      </c>
      <c r="B35" s="230"/>
      <c r="C35" s="230"/>
      <c r="D35" s="230"/>
      <c r="E35" s="230"/>
      <c r="F35" s="230"/>
      <c r="G35" s="230"/>
      <c r="H35" s="231"/>
      <c r="I35" s="132">
        <v>29</v>
      </c>
      <c r="J35" s="51">
        <f>SUM(J36:J38)</f>
        <v>0</v>
      </c>
      <c r="K35" s="51">
        <f>SUM(K36:K38)</f>
        <v>0</v>
      </c>
    </row>
    <row r="36" spans="1:11" ht="12.75">
      <c r="A36" s="229" t="s">
        <v>75</v>
      </c>
      <c r="B36" s="230"/>
      <c r="C36" s="230"/>
      <c r="D36" s="230"/>
      <c r="E36" s="230"/>
      <c r="F36" s="230"/>
      <c r="G36" s="230"/>
      <c r="H36" s="231"/>
      <c r="I36" s="132">
        <v>30</v>
      </c>
      <c r="J36" s="136"/>
      <c r="K36" s="7"/>
    </row>
    <row r="37" spans="1:11" ht="12.75">
      <c r="A37" s="229" t="s">
        <v>76</v>
      </c>
      <c r="B37" s="230"/>
      <c r="C37" s="230"/>
      <c r="D37" s="230"/>
      <c r="E37" s="230"/>
      <c r="F37" s="230"/>
      <c r="G37" s="230"/>
      <c r="H37" s="231"/>
      <c r="I37" s="132">
        <v>31</v>
      </c>
      <c r="J37" s="7"/>
      <c r="K37" s="7"/>
    </row>
    <row r="38" spans="1:11" ht="12.75">
      <c r="A38" s="229" t="s">
        <v>77</v>
      </c>
      <c r="B38" s="230"/>
      <c r="C38" s="230"/>
      <c r="D38" s="230"/>
      <c r="E38" s="230"/>
      <c r="F38" s="230"/>
      <c r="G38" s="230"/>
      <c r="H38" s="231"/>
      <c r="I38" s="132">
        <v>32</v>
      </c>
      <c r="J38" s="7"/>
      <c r="K38" s="7"/>
    </row>
    <row r="39" spans="1:11" ht="12.75">
      <c r="A39" s="229" t="s">
        <v>180</v>
      </c>
      <c r="B39" s="230"/>
      <c r="C39" s="230"/>
      <c r="D39" s="230"/>
      <c r="E39" s="230"/>
      <c r="F39" s="230"/>
      <c r="G39" s="230"/>
      <c r="H39" s="231"/>
      <c r="I39" s="132">
        <v>33</v>
      </c>
      <c r="J39" s="7"/>
      <c r="K39" s="7"/>
    </row>
    <row r="40" spans="1:11" ht="12.75">
      <c r="A40" s="232" t="s">
        <v>340</v>
      </c>
      <c r="B40" s="233"/>
      <c r="C40" s="233"/>
      <c r="D40" s="233"/>
      <c r="E40" s="233"/>
      <c r="F40" s="233"/>
      <c r="G40" s="233"/>
      <c r="H40" s="234"/>
      <c r="I40" s="132">
        <v>34</v>
      </c>
      <c r="J40" s="51">
        <f>J41+J49+J56+J64</f>
        <v>23912933</v>
      </c>
      <c r="K40" s="51">
        <f>K41+K49+K56+K64</f>
        <v>25737804</v>
      </c>
    </row>
    <row r="41" spans="1:11" ht="12.75">
      <c r="A41" s="229" t="s">
        <v>95</v>
      </c>
      <c r="B41" s="230"/>
      <c r="C41" s="230"/>
      <c r="D41" s="230"/>
      <c r="E41" s="230"/>
      <c r="F41" s="230"/>
      <c r="G41" s="230"/>
      <c r="H41" s="231"/>
      <c r="I41" s="132">
        <v>35</v>
      </c>
      <c r="J41" s="51">
        <f>SUM(J42:J48)</f>
        <v>2187268</v>
      </c>
      <c r="K41" s="51">
        <f>SUM(K42:K48)</f>
        <v>2140478</v>
      </c>
    </row>
    <row r="42" spans="1:11" ht="12.75">
      <c r="A42" s="229" t="s">
        <v>112</v>
      </c>
      <c r="B42" s="230"/>
      <c r="C42" s="230"/>
      <c r="D42" s="230"/>
      <c r="E42" s="230"/>
      <c r="F42" s="230"/>
      <c r="G42" s="230"/>
      <c r="H42" s="231"/>
      <c r="I42" s="132">
        <v>36</v>
      </c>
      <c r="J42" s="136">
        <v>1952577</v>
      </c>
      <c r="K42" s="7">
        <v>1819060</v>
      </c>
    </row>
    <row r="43" spans="1:11" ht="12.75">
      <c r="A43" s="229" t="s">
        <v>113</v>
      </c>
      <c r="B43" s="230"/>
      <c r="C43" s="230"/>
      <c r="D43" s="230"/>
      <c r="E43" s="230"/>
      <c r="F43" s="230"/>
      <c r="G43" s="230"/>
      <c r="H43" s="231"/>
      <c r="I43" s="132">
        <v>37</v>
      </c>
      <c r="J43" s="136">
        <v>2529</v>
      </c>
      <c r="K43" s="7"/>
    </row>
    <row r="44" spans="1:11" ht="12.75">
      <c r="A44" s="229" t="s">
        <v>81</v>
      </c>
      <c r="B44" s="230"/>
      <c r="C44" s="230"/>
      <c r="D44" s="230"/>
      <c r="E44" s="230"/>
      <c r="F44" s="230"/>
      <c r="G44" s="230"/>
      <c r="H44" s="231"/>
      <c r="I44" s="132">
        <v>38</v>
      </c>
      <c r="J44" s="136">
        <v>214820</v>
      </c>
      <c r="K44" s="7">
        <v>298757</v>
      </c>
    </row>
    <row r="45" spans="1:11" ht="12.75">
      <c r="A45" s="229" t="s">
        <v>82</v>
      </c>
      <c r="B45" s="230"/>
      <c r="C45" s="230"/>
      <c r="D45" s="230"/>
      <c r="E45" s="230"/>
      <c r="F45" s="230"/>
      <c r="G45" s="230"/>
      <c r="H45" s="231"/>
      <c r="I45" s="132">
        <v>39</v>
      </c>
      <c r="J45" s="136">
        <v>17342</v>
      </c>
      <c r="K45" s="7">
        <v>22661</v>
      </c>
    </row>
    <row r="46" spans="1:11" ht="12.75">
      <c r="A46" s="229" t="s">
        <v>83</v>
      </c>
      <c r="B46" s="230"/>
      <c r="C46" s="230"/>
      <c r="D46" s="230"/>
      <c r="E46" s="230"/>
      <c r="F46" s="230"/>
      <c r="G46" s="230"/>
      <c r="H46" s="231"/>
      <c r="I46" s="132">
        <v>40</v>
      </c>
      <c r="J46" s="136"/>
      <c r="K46" s="7"/>
    </row>
    <row r="47" spans="1:11" ht="12.75">
      <c r="A47" s="229" t="s">
        <v>84</v>
      </c>
      <c r="B47" s="230"/>
      <c r="C47" s="230"/>
      <c r="D47" s="230"/>
      <c r="E47" s="230"/>
      <c r="F47" s="230"/>
      <c r="G47" s="230"/>
      <c r="H47" s="231"/>
      <c r="I47" s="132">
        <v>41</v>
      </c>
      <c r="J47" s="136"/>
      <c r="K47" s="136"/>
    </row>
    <row r="48" spans="1:11" ht="12.75">
      <c r="A48" s="229" t="s">
        <v>85</v>
      </c>
      <c r="B48" s="230"/>
      <c r="C48" s="230"/>
      <c r="D48" s="230"/>
      <c r="E48" s="230"/>
      <c r="F48" s="230"/>
      <c r="G48" s="230"/>
      <c r="H48" s="231"/>
      <c r="I48" s="132">
        <v>42</v>
      </c>
      <c r="J48" s="136"/>
      <c r="K48" s="7"/>
    </row>
    <row r="49" spans="1:11" ht="12.75">
      <c r="A49" s="229" t="s">
        <v>96</v>
      </c>
      <c r="B49" s="230"/>
      <c r="C49" s="230"/>
      <c r="D49" s="230"/>
      <c r="E49" s="230"/>
      <c r="F49" s="230"/>
      <c r="G49" s="230"/>
      <c r="H49" s="231"/>
      <c r="I49" s="132">
        <v>43</v>
      </c>
      <c r="J49" s="51">
        <f>SUM(J50:J55)</f>
        <v>14951691</v>
      </c>
      <c r="K49" s="51">
        <f>SUM(K50:K55)</f>
        <v>16597185</v>
      </c>
    </row>
    <row r="50" spans="1:11" ht="12.75">
      <c r="A50" s="229" t="s">
        <v>194</v>
      </c>
      <c r="B50" s="230"/>
      <c r="C50" s="230"/>
      <c r="D50" s="230"/>
      <c r="E50" s="230"/>
      <c r="F50" s="230"/>
      <c r="G50" s="230"/>
      <c r="H50" s="231"/>
      <c r="I50" s="132">
        <v>44</v>
      </c>
      <c r="J50" s="136">
        <v>5351866</v>
      </c>
      <c r="K50" s="7">
        <v>2933706</v>
      </c>
    </row>
    <row r="51" spans="1:11" ht="12.75">
      <c r="A51" s="229" t="s">
        <v>195</v>
      </c>
      <c r="B51" s="230"/>
      <c r="C51" s="230"/>
      <c r="D51" s="230"/>
      <c r="E51" s="230"/>
      <c r="F51" s="230"/>
      <c r="G51" s="230"/>
      <c r="H51" s="231"/>
      <c r="I51" s="132">
        <v>45</v>
      </c>
      <c r="J51" s="136">
        <v>5631634</v>
      </c>
      <c r="K51" s="7">
        <f>14855728-102521-21299-913562-6880-2933706+30385-1125471</f>
        <v>9782674</v>
      </c>
    </row>
    <row r="52" spans="1:11" ht="12.75">
      <c r="A52" s="229" t="s">
        <v>196</v>
      </c>
      <c r="B52" s="230"/>
      <c r="C52" s="230"/>
      <c r="D52" s="230"/>
      <c r="E52" s="230"/>
      <c r="F52" s="230"/>
      <c r="G52" s="230"/>
      <c r="H52" s="231"/>
      <c r="I52" s="132">
        <v>46</v>
      </c>
      <c r="J52" s="136"/>
      <c r="K52" s="7"/>
    </row>
    <row r="53" spans="1:11" ht="12.75">
      <c r="A53" s="229" t="s">
        <v>197</v>
      </c>
      <c r="B53" s="230"/>
      <c r="C53" s="230"/>
      <c r="D53" s="230"/>
      <c r="E53" s="230"/>
      <c r="F53" s="230"/>
      <c r="G53" s="230"/>
      <c r="H53" s="231"/>
      <c r="I53" s="132">
        <v>47</v>
      </c>
      <c r="J53" s="136"/>
      <c r="K53" s="7"/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32">
        <v>48</v>
      </c>
      <c r="J54" s="136">
        <v>544720</v>
      </c>
      <c r="K54" s="7">
        <f>768485+8287-1438</f>
        <v>775334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32">
        <v>49</v>
      </c>
      <c r="J55" s="136">
        <v>3423471</v>
      </c>
      <c r="K55" s="136">
        <f>1980000+1125471</f>
        <v>3105471</v>
      </c>
    </row>
    <row r="56" spans="1:11" ht="12.75">
      <c r="A56" s="229" t="s">
        <v>97</v>
      </c>
      <c r="B56" s="230"/>
      <c r="C56" s="230"/>
      <c r="D56" s="230"/>
      <c r="E56" s="230"/>
      <c r="F56" s="230"/>
      <c r="G56" s="230"/>
      <c r="H56" s="231"/>
      <c r="I56" s="132">
        <v>50</v>
      </c>
      <c r="J56" s="51">
        <f>SUM(J57:J63)</f>
        <v>6585545</v>
      </c>
      <c r="K56" s="51">
        <f>SUM(K57:K63)</f>
        <v>6585545</v>
      </c>
    </row>
    <row r="57" spans="1:11" ht="12.75">
      <c r="A57" s="229" t="s">
        <v>71</v>
      </c>
      <c r="B57" s="230"/>
      <c r="C57" s="230"/>
      <c r="D57" s="230"/>
      <c r="E57" s="230"/>
      <c r="F57" s="230"/>
      <c r="G57" s="230"/>
      <c r="H57" s="231"/>
      <c r="I57" s="132">
        <v>51</v>
      </c>
      <c r="J57" s="7"/>
      <c r="K57" s="7"/>
    </row>
    <row r="58" spans="1:11" ht="12.75">
      <c r="A58" s="229" t="s">
        <v>72</v>
      </c>
      <c r="B58" s="230"/>
      <c r="C58" s="230"/>
      <c r="D58" s="230"/>
      <c r="E58" s="230"/>
      <c r="F58" s="230"/>
      <c r="G58" s="230"/>
      <c r="H58" s="231"/>
      <c r="I58" s="132">
        <v>52</v>
      </c>
      <c r="J58" s="7"/>
      <c r="K58" s="7"/>
    </row>
    <row r="59" spans="1:11" ht="12.75">
      <c r="A59" s="229" t="s">
        <v>234</v>
      </c>
      <c r="B59" s="230"/>
      <c r="C59" s="230"/>
      <c r="D59" s="230"/>
      <c r="E59" s="230"/>
      <c r="F59" s="230"/>
      <c r="G59" s="230"/>
      <c r="H59" s="231"/>
      <c r="I59" s="132">
        <v>53</v>
      </c>
      <c r="J59" s="7"/>
      <c r="K59" s="7"/>
    </row>
    <row r="60" spans="1:11" ht="12.75">
      <c r="A60" s="229" t="s">
        <v>78</v>
      </c>
      <c r="B60" s="230"/>
      <c r="C60" s="230"/>
      <c r="D60" s="230"/>
      <c r="E60" s="230"/>
      <c r="F60" s="230"/>
      <c r="G60" s="230"/>
      <c r="H60" s="231"/>
      <c r="I60" s="132">
        <v>54</v>
      </c>
      <c r="J60" s="7"/>
      <c r="K60" s="7"/>
    </row>
    <row r="61" spans="1:11" ht="12.75">
      <c r="A61" s="229" t="s">
        <v>79</v>
      </c>
      <c r="B61" s="230"/>
      <c r="C61" s="230"/>
      <c r="D61" s="230"/>
      <c r="E61" s="230"/>
      <c r="F61" s="230"/>
      <c r="G61" s="230"/>
      <c r="H61" s="231"/>
      <c r="I61" s="132">
        <v>55</v>
      </c>
      <c r="J61" s="7"/>
      <c r="K61" s="7"/>
    </row>
    <row r="62" spans="1:11" ht="12.75">
      <c r="A62" s="229" t="s">
        <v>80</v>
      </c>
      <c r="B62" s="230"/>
      <c r="C62" s="230"/>
      <c r="D62" s="230"/>
      <c r="E62" s="230"/>
      <c r="F62" s="230"/>
      <c r="G62" s="230"/>
      <c r="H62" s="231"/>
      <c r="I62" s="132">
        <v>56</v>
      </c>
      <c r="J62" s="7">
        <v>6585545</v>
      </c>
      <c r="K62" s="7">
        <v>6585545</v>
      </c>
    </row>
    <row r="63" spans="1:11" ht="12.75">
      <c r="A63" s="229" t="s">
        <v>41</v>
      </c>
      <c r="B63" s="230"/>
      <c r="C63" s="230"/>
      <c r="D63" s="230"/>
      <c r="E63" s="230"/>
      <c r="F63" s="230"/>
      <c r="G63" s="230"/>
      <c r="H63" s="231"/>
      <c r="I63" s="132">
        <v>57</v>
      </c>
      <c r="J63" s="7"/>
      <c r="K63" s="7"/>
    </row>
    <row r="64" spans="1:11" ht="12.75">
      <c r="A64" s="229" t="s">
        <v>201</v>
      </c>
      <c r="B64" s="230"/>
      <c r="C64" s="230"/>
      <c r="D64" s="230"/>
      <c r="E64" s="230"/>
      <c r="F64" s="230"/>
      <c r="G64" s="230"/>
      <c r="H64" s="231"/>
      <c r="I64" s="132">
        <v>58</v>
      </c>
      <c r="J64" s="51">
        <v>188429</v>
      </c>
      <c r="K64" s="7">
        <v>414596</v>
      </c>
    </row>
    <row r="65" spans="1:11" ht="12.75">
      <c r="A65" s="232" t="s">
        <v>51</v>
      </c>
      <c r="B65" s="233"/>
      <c r="C65" s="233"/>
      <c r="D65" s="233"/>
      <c r="E65" s="233"/>
      <c r="F65" s="233"/>
      <c r="G65" s="233"/>
      <c r="H65" s="234"/>
      <c r="I65" s="132">
        <v>59</v>
      </c>
      <c r="J65" s="8">
        <v>152726</v>
      </c>
      <c r="K65" s="7"/>
    </row>
    <row r="66" spans="1:11" ht="12.75">
      <c r="A66" s="232" t="s">
        <v>341</v>
      </c>
      <c r="B66" s="233"/>
      <c r="C66" s="233"/>
      <c r="D66" s="233"/>
      <c r="E66" s="233"/>
      <c r="F66" s="233"/>
      <c r="G66" s="233"/>
      <c r="H66" s="234"/>
      <c r="I66" s="132">
        <v>60</v>
      </c>
      <c r="J66" s="51">
        <f>J7+J8+J40+J65</f>
        <v>67059215</v>
      </c>
      <c r="K66" s="51">
        <f>K7+K8+K40+K65</f>
        <v>69167389</v>
      </c>
    </row>
    <row r="67" spans="1:11" ht="12.75">
      <c r="A67" s="238" t="s">
        <v>86</v>
      </c>
      <c r="B67" s="239"/>
      <c r="C67" s="239"/>
      <c r="D67" s="239"/>
      <c r="E67" s="239"/>
      <c r="F67" s="239"/>
      <c r="G67" s="239"/>
      <c r="H67" s="240"/>
      <c r="I67" s="137">
        <v>61</v>
      </c>
      <c r="J67" s="8"/>
      <c r="K67" s="8"/>
    </row>
    <row r="68" spans="1:11" ht="12.75">
      <c r="A68" s="241" t="s">
        <v>53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44" t="s">
        <v>342</v>
      </c>
      <c r="B69" s="245"/>
      <c r="C69" s="245"/>
      <c r="D69" s="245"/>
      <c r="E69" s="245"/>
      <c r="F69" s="245"/>
      <c r="G69" s="245"/>
      <c r="H69" s="246"/>
      <c r="I69" s="135">
        <v>62</v>
      </c>
      <c r="J69" s="52">
        <f>J70+J71+J72+J78+J79+J82+J85</f>
        <v>49762884</v>
      </c>
      <c r="K69" s="52">
        <f>K70+K71+K72+K78+K79+K82+K85</f>
        <v>54859570</v>
      </c>
    </row>
    <row r="70" spans="1:11" ht="12.75">
      <c r="A70" s="229" t="s">
        <v>136</v>
      </c>
      <c r="B70" s="230"/>
      <c r="C70" s="230"/>
      <c r="D70" s="230"/>
      <c r="E70" s="230"/>
      <c r="F70" s="230"/>
      <c r="G70" s="230"/>
      <c r="H70" s="231"/>
      <c r="I70" s="132">
        <v>63</v>
      </c>
      <c r="J70" s="136">
        <v>50315800</v>
      </c>
      <c r="K70" s="136">
        <v>50315800</v>
      </c>
    </row>
    <row r="71" spans="1:11" ht="12.75">
      <c r="A71" s="229" t="s">
        <v>137</v>
      </c>
      <c r="B71" s="230"/>
      <c r="C71" s="230"/>
      <c r="D71" s="230"/>
      <c r="E71" s="230"/>
      <c r="F71" s="230"/>
      <c r="G71" s="230"/>
      <c r="H71" s="231"/>
      <c r="I71" s="132">
        <v>64</v>
      </c>
      <c r="J71" s="7"/>
      <c r="K71" s="7"/>
    </row>
    <row r="72" spans="1:11" ht="12.75">
      <c r="A72" s="229" t="s">
        <v>138</v>
      </c>
      <c r="B72" s="230"/>
      <c r="C72" s="230"/>
      <c r="D72" s="230"/>
      <c r="E72" s="230"/>
      <c r="F72" s="230"/>
      <c r="G72" s="230"/>
      <c r="H72" s="231"/>
      <c r="I72" s="132">
        <v>65</v>
      </c>
      <c r="J72" s="51">
        <f>SUM(J73+J74-J75+J77)</f>
        <v>1509697</v>
      </c>
      <c r="K72" s="51">
        <f>SUM(K73+K74-K75+K77)</f>
        <v>1509697</v>
      </c>
    </row>
    <row r="73" spans="1:11" ht="12.75">
      <c r="A73" s="229" t="s">
        <v>139</v>
      </c>
      <c r="B73" s="230"/>
      <c r="C73" s="230"/>
      <c r="D73" s="230"/>
      <c r="E73" s="230"/>
      <c r="F73" s="230"/>
      <c r="G73" s="230"/>
      <c r="H73" s="231"/>
      <c r="I73" s="132">
        <v>66</v>
      </c>
      <c r="J73" s="136"/>
      <c r="K73" s="7"/>
    </row>
    <row r="74" spans="1:11" ht="12.75">
      <c r="A74" s="229" t="s">
        <v>140</v>
      </c>
      <c r="B74" s="230"/>
      <c r="C74" s="230"/>
      <c r="D74" s="230"/>
      <c r="E74" s="230"/>
      <c r="F74" s="230"/>
      <c r="G74" s="230"/>
      <c r="H74" s="231"/>
      <c r="I74" s="132">
        <v>67</v>
      </c>
      <c r="J74" s="136">
        <v>5200746</v>
      </c>
      <c r="K74" s="136">
        <v>5200746</v>
      </c>
    </row>
    <row r="75" spans="1:11" ht="12.75">
      <c r="A75" s="229" t="s">
        <v>128</v>
      </c>
      <c r="B75" s="230"/>
      <c r="C75" s="230"/>
      <c r="D75" s="230"/>
      <c r="E75" s="230"/>
      <c r="F75" s="230"/>
      <c r="G75" s="230"/>
      <c r="H75" s="231"/>
      <c r="I75" s="132">
        <v>68</v>
      </c>
      <c r="J75" s="136">
        <v>3691049</v>
      </c>
      <c r="K75" s="136">
        <v>3691049</v>
      </c>
    </row>
    <row r="76" spans="1:11" ht="12.75">
      <c r="A76" s="229" t="s">
        <v>129</v>
      </c>
      <c r="B76" s="230"/>
      <c r="C76" s="230"/>
      <c r="D76" s="230"/>
      <c r="E76" s="230"/>
      <c r="F76" s="230"/>
      <c r="G76" s="230"/>
      <c r="H76" s="231"/>
      <c r="I76" s="132">
        <v>69</v>
      </c>
      <c r="J76" s="7"/>
      <c r="K76" s="7"/>
    </row>
    <row r="77" spans="1:11" ht="12.75">
      <c r="A77" s="229" t="s">
        <v>130</v>
      </c>
      <c r="B77" s="230"/>
      <c r="C77" s="230"/>
      <c r="D77" s="230"/>
      <c r="E77" s="230"/>
      <c r="F77" s="230"/>
      <c r="G77" s="230"/>
      <c r="H77" s="231"/>
      <c r="I77" s="132">
        <v>70</v>
      </c>
      <c r="J77" s="7"/>
      <c r="K77" s="7"/>
    </row>
    <row r="78" spans="1:11" ht="12.75">
      <c r="A78" s="229" t="s">
        <v>131</v>
      </c>
      <c r="B78" s="230"/>
      <c r="C78" s="230"/>
      <c r="D78" s="230"/>
      <c r="E78" s="230"/>
      <c r="F78" s="230"/>
      <c r="G78" s="230"/>
      <c r="H78" s="231"/>
      <c r="I78" s="132">
        <v>71</v>
      </c>
      <c r="J78" s="7"/>
      <c r="K78" s="7"/>
    </row>
    <row r="79" spans="1:11" ht="12.75">
      <c r="A79" s="229" t="s">
        <v>232</v>
      </c>
      <c r="B79" s="230"/>
      <c r="C79" s="230"/>
      <c r="D79" s="230"/>
      <c r="E79" s="230"/>
      <c r="F79" s="230"/>
      <c r="G79" s="230"/>
      <c r="H79" s="231"/>
      <c r="I79" s="132">
        <v>72</v>
      </c>
      <c r="J79" s="51">
        <f>SUM(J80-J81)</f>
        <v>-4121038</v>
      </c>
      <c r="K79" s="51">
        <f>SUM(K80-K81)</f>
        <v>-2062613</v>
      </c>
    </row>
    <row r="80" spans="1:11" ht="12.75">
      <c r="A80" s="235" t="s">
        <v>164</v>
      </c>
      <c r="B80" s="236"/>
      <c r="C80" s="236"/>
      <c r="D80" s="236"/>
      <c r="E80" s="236"/>
      <c r="F80" s="236"/>
      <c r="G80" s="236"/>
      <c r="H80" s="237"/>
      <c r="I80" s="132">
        <v>73</v>
      </c>
      <c r="J80" s="7"/>
      <c r="K80" s="7"/>
    </row>
    <row r="81" spans="1:11" ht="12.75">
      <c r="A81" s="235" t="s">
        <v>165</v>
      </c>
      <c r="B81" s="236"/>
      <c r="C81" s="236"/>
      <c r="D81" s="236"/>
      <c r="E81" s="236"/>
      <c r="F81" s="236"/>
      <c r="G81" s="236"/>
      <c r="H81" s="237"/>
      <c r="I81" s="132">
        <v>74</v>
      </c>
      <c r="J81" s="136">
        <v>4121038</v>
      </c>
      <c r="K81" s="136">
        <f>4121038-2058425</f>
        <v>2062613</v>
      </c>
    </row>
    <row r="82" spans="1:11" ht="12.75">
      <c r="A82" s="229" t="s">
        <v>233</v>
      </c>
      <c r="B82" s="230"/>
      <c r="C82" s="230"/>
      <c r="D82" s="230"/>
      <c r="E82" s="230"/>
      <c r="F82" s="230"/>
      <c r="G82" s="230"/>
      <c r="H82" s="231"/>
      <c r="I82" s="132">
        <v>75</v>
      </c>
      <c r="J82" s="51">
        <f>SUM(J83-J84)</f>
        <v>2058425</v>
      </c>
      <c r="K82" s="51">
        <f>SUM(K83-K84)</f>
        <v>5096686</v>
      </c>
    </row>
    <row r="83" spans="1:11" ht="12.75">
      <c r="A83" s="235" t="s">
        <v>166</v>
      </c>
      <c r="B83" s="236"/>
      <c r="C83" s="236"/>
      <c r="D83" s="236"/>
      <c r="E83" s="236"/>
      <c r="F83" s="236"/>
      <c r="G83" s="236"/>
      <c r="H83" s="237"/>
      <c r="I83" s="132">
        <v>76</v>
      </c>
      <c r="J83" s="136">
        <v>2058425</v>
      </c>
      <c r="K83" s="7">
        <v>5096686</v>
      </c>
    </row>
    <row r="84" spans="1:11" ht="12.75">
      <c r="A84" s="235" t="s">
        <v>167</v>
      </c>
      <c r="B84" s="236"/>
      <c r="C84" s="236"/>
      <c r="D84" s="236"/>
      <c r="E84" s="236"/>
      <c r="F84" s="236"/>
      <c r="G84" s="236"/>
      <c r="H84" s="237"/>
      <c r="I84" s="132">
        <v>77</v>
      </c>
      <c r="J84" s="7"/>
      <c r="K84" s="7">
        <v>0</v>
      </c>
    </row>
    <row r="85" spans="1:11" ht="12.75">
      <c r="A85" s="229" t="s">
        <v>168</v>
      </c>
      <c r="B85" s="230"/>
      <c r="C85" s="230"/>
      <c r="D85" s="230"/>
      <c r="E85" s="230"/>
      <c r="F85" s="230"/>
      <c r="G85" s="230"/>
      <c r="H85" s="231"/>
      <c r="I85" s="132">
        <v>78</v>
      </c>
      <c r="J85" s="7"/>
      <c r="K85" s="7"/>
    </row>
    <row r="86" spans="1:11" ht="12.75">
      <c r="A86" s="232" t="s">
        <v>343</v>
      </c>
      <c r="B86" s="233"/>
      <c r="C86" s="233"/>
      <c r="D86" s="233"/>
      <c r="E86" s="233"/>
      <c r="F86" s="233"/>
      <c r="G86" s="233"/>
      <c r="H86" s="234"/>
      <c r="I86" s="132">
        <v>79</v>
      </c>
      <c r="J86" s="51">
        <f>SUM(J87:J89)</f>
        <v>0</v>
      </c>
      <c r="K86" s="51">
        <f>SUM(K87:K89)</f>
        <v>0</v>
      </c>
    </row>
    <row r="87" spans="1:11" ht="12.75">
      <c r="A87" s="229" t="s">
        <v>124</v>
      </c>
      <c r="B87" s="230"/>
      <c r="C87" s="230"/>
      <c r="D87" s="230"/>
      <c r="E87" s="230"/>
      <c r="F87" s="230"/>
      <c r="G87" s="230"/>
      <c r="H87" s="231"/>
      <c r="I87" s="132">
        <v>80</v>
      </c>
      <c r="J87" s="7"/>
      <c r="K87" s="7"/>
    </row>
    <row r="88" spans="1:11" ht="12.75">
      <c r="A88" s="229" t="s">
        <v>125</v>
      </c>
      <c r="B88" s="230"/>
      <c r="C88" s="230"/>
      <c r="D88" s="230"/>
      <c r="E88" s="230"/>
      <c r="F88" s="230"/>
      <c r="G88" s="230"/>
      <c r="H88" s="231"/>
      <c r="I88" s="132">
        <v>81</v>
      </c>
      <c r="J88" s="7"/>
      <c r="K88" s="7"/>
    </row>
    <row r="89" spans="1:11" ht="12.75">
      <c r="A89" s="229" t="s">
        <v>126</v>
      </c>
      <c r="B89" s="230"/>
      <c r="C89" s="230"/>
      <c r="D89" s="230"/>
      <c r="E89" s="230"/>
      <c r="F89" s="230"/>
      <c r="G89" s="230"/>
      <c r="H89" s="231"/>
      <c r="I89" s="132">
        <v>82</v>
      </c>
      <c r="J89" s="7"/>
      <c r="K89" s="7"/>
    </row>
    <row r="90" spans="1:11" ht="12.75">
      <c r="A90" s="232" t="s">
        <v>344</v>
      </c>
      <c r="B90" s="233"/>
      <c r="C90" s="233"/>
      <c r="D90" s="233"/>
      <c r="E90" s="233"/>
      <c r="F90" s="233"/>
      <c r="G90" s="233"/>
      <c r="H90" s="234"/>
      <c r="I90" s="132">
        <v>83</v>
      </c>
      <c r="J90" s="138">
        <f>SUM(J91:J99)</f>
        <v>1912560</v>
      </c>
      <c r="K90" s="51">
        <f>SUM(K91:K99)</f>
        <v>2179162</v>
      </c>
    </row>
    <row r="91" spans="1:11" ht="12.75">
      <c r="A91" s="229" t="s">
        <v>127</v>
      </c>
      <c r="B91" s="230"/>
      <c r="C91" s="230"/>
      <c r="D91" s="230"/>
      <c r="E91" s="230"/>
      <c r="F91" s="230"/>
      <c r="G91" s="230"/>
      <c r="H91" s="231"/>
      <c r="I91" s="139">
        <v>84</v>
      </c>
      <c r="J91" s="140"/>
      <c r="K91" s="141"/>
    </row>
    <row r="92" spans="1:11" ht="12.75">
      <c r="A92" s="229" t="s">
        <v>235</v>
      </c>
      <c r="B92" s="230"/>
      <c r="C92" s="230"/>
      <c r="D92" s="230"/>
      <c r="E92" s="230"/>
      <c r="F92" s="230"/>
      <c r="G92" s="230"/>
      <c r="H92" s="231"/>
      <c r="I92" s="139">
        <v>85</v>
      </c>
      <c r="J92" s="140">
        <v>94848</v>
      </c>
      <c r="K92" s="140">
        <v>94848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39">
        <v>86</v>
      </c>
      <c r="J93" s="140">
        <v>1317232</v>
      </c>
      <c r="K93" s="141">
        <f>630699+1816616+472681-303560-59441-94848-435274-65206-377833</f>
        <v>1583834</v>
      </c>
    </row>
    <row r="94" spans="1:11" ht="12.75">
      <c r="A94" s="229" t="s">
        <v>236</v>
      </c>
      <c r="B94" s="230"/>
      <c r="C94" s="230"/>
      <c r="D94" s="230"/>
      <c r="E94" s="230"/>
      <c r="F94" s="230"/>
      <c r="G94" s="230"/>
      <c r="H94" s="231"/>
      <c r="I94" s="139">
        <v>87</v>
      </c>
      <c r="J94" s="140"/>
      <c r="K94" s="141"/>
    </row>
    <row r="95" spans="1:11" ht="12.75">
      <c r="A95" s="229" t="s">
        <v>237</v>
      </c>
      <c r="B95" s="230"/>
      <c r="C95" s="230"/>
      <c r="D95" s="230"/>
      <c r="E95" s="230"/>
      <c r="F95" s="230"/>
      <c r="G95" s="230"/>
      <c r="H95" s="231"/>
      <c r="I95" s="139">
        <v>88</v>
      </c>
      <c r="J95" s="140">
        <v>435274</v>
      </c>
      <c r="K95" s="140">
        <v>435274</v>
      </c>
    </row>
    <row r="96" spans="1:11" ht="12.75">
      <c r="A96" s="229" t="s">
        <v>238</v>
      </c>
      <c r="B96" s="230"/>
      <c r="C96" s="230"/>
      <c r="D96" s="230"/>
      <c r="E96" s="230"/>
      <c r="F96" s="230"/>
      <c r="G96" s="230"/>
      <c r="H96" s="231"/>
      <c r="I96" s="139">
        <v>89</v>
      </c>
      <c r="J96" s="140"/>
      <c r="K96" s="141"/>
    </row>
    <row r="97" spans="1:11" ht="12.75">
      <c r="A97" s="229" t="s">
        <v>89</v>
      </c>
      <c r="B97" s="230"/>
      <c r="C97" s="230"/>
      <c r="D97" s="230"/>
      <c r="E97" s="230"/>
      <c r="F97" s="230"/>
      <c r="G97" s="230"/>
      <c r="H97" s="231"/>
      <c r="I97" s="139">
        <v>90</v>
      </c>
      <c r="J97" s="140"/>
      <c r="K97" s="141"/>
    </row>
    <row r="98" spans="1:11" ht="12.75">
      <c r="A98" s="229" t="s">
        <v>87</v>
      </c>
      <c r="B98" s="230"/>
      <c r="C98" s="230"/>
      <c r="D98" s="230"/>
      <c r="E98" s="230"/>
      <c r="F98" s="230"/>
      <c r="G98" s="230"/>
      <c r="H98" s="231"/>
      <c r="I98" s="139">
        <v>91</v>
      </c>
      <c r="J98" s="140">
        <v>65206</v>
      </c>
      <c r="K98" s="140">
        <v>65206</v>
      </c>
    </row>
    <row r="99" spans="1:11" ht="12.75">
      <c r="A99" s="229" t="s">
        <v>88</v>
      </c>
      <c r="B99" s="230"/>
      <c r="C99" s="230"/>
      <c r="D99" s="230"/>
      <c r="E99" s="230"/>
      <c r="F99" s="230"/>
      <c r="G99" s="230"/>
      <c r="H99" s="231"/>
      <c r="I99" s="139">
        <v>92</v>
      </c>
      <c r="J99" s="140"/>
      <c r="K99" s="141"/>
    </row>
    <row r="100" spans="1:11" ht="12.75">
      <c r="A100" s="232" t="s">
        <v>345</v>
      </c>
      <c r="B100" s="233"/>
      <c r="C100" s="233"/>
      <c r="D100" s="233"/>
      <c r="E100" s="233"/>
      <c r="F100" s="233"/>
      <c r="G100" s="233"/>
      <c r="H100" s="234"/>
      <c r="I100" s="139">
        <v>93</v>
      </c>
      <c r="J100" s="142">
        <f>SUM(J101:J112)</f>
        <v>15222734</v>
      </c>
      <c r="K100" s="143">
        <f>SUM(K101:K112)</f>
        <v>11967620</v>
      </c>
    </row>
    <row r="101" spans="1:12" ht="12.75">
      <c r="A101" s="229" t="s">
        <v>127</v>
      </c>
      <c r="B101" s="230"/>
      <c r="C101" s="230"/>
      <c r="D101" s="230"/>
      <c r="E101" s="230"/>
      <c r="F101" s="230"/>
      <c r="G101" s="230"/>
      <c r="H101" s="231"/>
      <c r="I101" s="139">
        <v>94</v>
      </c>
      <c r="J101" s="140">
        <v>5352281</v>
      </c>
      <c r="K101" s="141"/>
      <c r="L101" s="50" t="s">
        <v>330</v>
      </c>
    </row>
    <row r="102" spans="1:11" ht="12.75">
      <c r="A102" s="229" t="s">
        <v>235</v>
      </c>
      <c r="B102" s="230"/>
      <c r="C102" s="230"/>
      <c r="D102" s="230"/>
      <c r="E102" s="230"/>
      <c r="F102" s="230"/>
      <c r="G102" s="230"/>
      <c r="H102" s="231"/>
      <c r="I102" s="139">
        <v>95</v>
      </c>
      <c r="J102" s="140">
        <v>377833</v>
      </c>
      <c r="K102" s="140">
        <v>377833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39">
        <v>96</v>
      </c>
      <c r="J103" s="140">
        <v>369111</v>
      </c>
      <c r="K103" s="140">
        <f>303560+59441</f>
        <v>363001</v>
      </c>
    </row>
    <row r="104" spans="1:11" ht="12.75">
      <c r="A104" s="229" t="s">
        <v>236</v>
      </c>
      <c r="B104" s="230"/>
      <c r="C104" s="230"/>
      <c r="D104" s="230"/>
      <c r="E104" s="230"/>
      <c r="F104" s="230"/>
      <c r="G104" s="230"/>
      <c r="H104" s="231"/>
      <c r="I104" s="139">
        <v>97</v>
      </c>
      <c r="J104" s="140"/>
      <c r="K104" s="141"/>
    </row>
    <row r="105" spans="1:11" ht="12.75">
      <c r="A105" s="229" t="s">
        <v>237</v>
      </c>
      <c r="B105" s="230"/>
      <c r="C105" s="230"/>
      <c r="D105" s="230"/>
      <c r="E105" s="230"/>
      <c r="F105" s="230"/>
      <c r="G105" s="230"/>
      <c r="H105" s="231"/>
      <c r="I105" s="139">
        <v>98</v>
      </c>
      <c r="J105" s="140">
        <f>13578547-5352281</f>
        <v>8226266</v>
      </c>
      <c r="K105" s="141">
        <f>9830661+12480</f>
        <v>9843141</v>
      </c>
    </row>
    <row r="106" spans="1:11" ht="12.75">
      <c r="A106" s="229" t="s">
        <v>238</v>
      </c>
      <c r="B106" s="230"/>
      <c r="C106" s="230"/>
      <c r="D106" s="230"/>
      <c r="E106" s="230"/>
      <c r="F106" s="230"/>
      <c r="G106" s="230"/>
      <c r="H106" s="231"/>
      <c r="I106" s="139">
        <v>99</v>
      </c>
      <c r="J106" s="140"/>
      <c r="K106" s="141"/>
    </row>
    <row r="107" spans="1:11" ht="12.75">
      <c r="A107" s="229" t="s">
        <v>89</v>
      </c>
      <c r="B107" s="230"/>
      <c r="C107" s="230"/>
      <c r="D107" s="230"/>
      <c r="E107" s="230"/>
      <c r="F107" s="230"/>
      <c r="G107" s="230"/>
      <c r="H107" s="231"/>
      <c r="I107" s="139">
        <v>100</v>
      </c>
      <c r="J107" s="140"/>
      <c r="K107" s="141"/>
    </row>
    <row r="108" spans="1:11" ht="12.75">
      <c r="A108" s="229" t="s">
        <v>90</v>
      </c>
      <c r="B108" s="230"/>
      <c r="C108" s="230"/>
      <c r="D108" s="230"/>
      <c r="E108" s="230"/>
      <c r="F108" s="230"/>
      <c r="G108" s="230"/>
      <c r="H108" s="231"/>
      <c r="I108" s="139">
        <v>101</v>
      </c>
      <c r="J108" s="140">
        <v>218231</v>
      </c>
      <c r="K108" s="141">
        <v>140257</v>
      </c>
    </row>
    <row r="109" spans="1:11" ht="12.75">
      <c r="A109" s="229" t="s">
        <v>91</v>
      </c>
      <c r="B109" s="230"/>
      <c r="C109" s="230"/>
      <c r="D109" s="230"/>
      <c r="E109" s="230"/>
      <c r="F109" s="230"/>
      <c r="G109" s="230"/>
      <c r="H109" s="231"/>
      <c r="I109" s="132">
        <v>102</v>
      </c>
      <c r="J109" s="144">
        <v>402604</v>
      </c>
      <c r="K109" s="7">
        <f>1011993+30221</f>
        <v>1042214</v>
      </c>
    </row>
    <row r="110" spans="1:11" ht="12.75">
      <c r="A110" s="229" t="s">
        <v>94</v>
      </c>
      <c r="B110" s="230"/>
      <c r="C110" s="230"/>
      <c r="D110" s="230"/>
      <c r="E110" s="230"/>
      <c r="F110" s="230"/>
      <c r="G110" s="230"/>
      <c r="H110" s="231"/>
      <c r="I110" s="132">
        <v>103</v>
      </c>
      <c r="J110" s="136"/>
      <c r="K110" s="7"/>
    </row>
    <row r="111" spans="1:11" ht="12.75">
      <c r="A111" s="229" t="s">
        <v>92</v>
      </c>
      <c r="B111" s="230"/>
      <c r="C111" s="230"/>
      <c r="D111" s="230"/>
      <c r="E111" s="230"/>
      <c r="F111" s="230"/>
      <c r="G111" s="230"/>
      <c r="H111" s="231"/>
      <c r="I111" s="132">
        <v>104</v>
      </c>
      <c r="J111" s="136"/>
      <c r="K111" s="7"/>
    </row>
    <row r="112" spans="1:11" ht="12.75">
      <c r="A112" s="229" t="s">
        <v>93</v>
      </c>
      <c r="B112" s="230"/>
      <c r="C112" s="230"/>
      <c r="D112" s="230"/>
      <c r="E112" s="230"/>
      <c r="F112" s="230"/>
      <c r="G112" s="230"/>
      <c r="H112" s="231"/>
      <c r="I112" s="132">
        <v>105</v>
      </c>
      <c r="J112" s="136">
        <v>276408</v>
      </c>
      <c r="K112" s="7">
        <v>201174</v>
      </c>
    </row>
    <row r="113" spans="1:1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32">
        <v>106</v>
      </c>
      <c r="J113" s="136">
        <v>161037</v>
      </c>
      <c r="K113" s="136">
        <v>161037</v>
      </c>
    </row>
    <row r="114" spans="1:11" ht="12.75">
      <c r="A114" s="232" t="s">
        <v>346</v>
      </c>
      <c r="B114" s="233"/>
      <c r="C114" s="233"/>
      <c r="D114" s="233"/>
      <c r="E114" s="233"/>
      <c r="F114" s="233"/>
      <c r="G114" s="233"/>
      <c r="H114" s="234"/>
      <c r="I114" s="132">
        <v>107</v>
      </c>
      <c r="J114" s="51">
        <f>J69+J86+J90+J100+J113</f>
        <v>67059215</v>
      </c>
      <c r="K114" s="51">
        <f>K69+K86+K90+K100+K113</f>
        <v>69167389</v>
      </c>
    </row>
    <row r="115" spans="1:11" ht="12.75">
      <c r="A115" s="215" t="s">
        <v>52</v>
      </c>
      <c r="B115" s="216"/>
      <c r="C115" s="216"/>
      <c r="D115" s="216"/>
      <c r="E115" s="216"/>
      <c r="F115" s="216"/>
      <c r="G115" s="216"/>
      <c r="H115" s="217"/>
      <c r="I115" s="145">
        <v>108</v>
      </c>
      <c r="J115" s="8"/>
      <c r="K115" s="8"/>
    </row>
    <row r="116" spans="1:11" ht="12.75">
      <c r="A116" s="218" t="s">
        <v>302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222" t="s">
        <v>181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303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conditionalFormatting sqref="J11 J17:J23 J42:J48 J27:J34 J36 K23 K47 J50:J55 J33:K33 K55 J17:K17 J27:K27">
    <cfRule type="cellIs" priority="26" dxfId="2" operator="notEqual" stopIfTrue="1">
      <formula>ROUND(J11,0)</formula>
    </cfRule>
    <cfRule type="cellIs" priority="27" dxfId="1" operator="lessThan" stopIfTrue="1">
      <formula>0</formula>
    </cfRule>
  </conditionalFormatting>
  <conditionalFormatting sqref="J70:K70">
    <cfRule type="cellIs" priority="16" dxfId="2" operator="notEqual" stopIfTrue="1">
      <formula>ROUND(J70,0)</formula>
    </cfRule>
    <cfRule type="cellIs" priority="17" dxfId="1" operator="lessThan" stopIfTrue="1">
      <formula>0</formula>
    </cfRule>
  </conditionalFormatting>
  <conditionalFormatting sqref="J73:J75 K74:K75">
    <cfRule type="cellIs" priority="15" dxfId="2" operator="notEqual" stopIfTrue="1">
      <formula>ROUND(J73,0)</formula>
    </cfRule>
  </conditionalFormatting>
  <conditionalFormatting sqref="J81:K81">
    <cfRule type="cellIs" priority="13" dxfId="2" operator="notEqual" stopIfTrue="1">
      <formula>ROUND(J81,0)</formula>
    </cfRule>
    <cfRule type="cellIs" priority="14" dxfId="1" operator="lessThan" stopIfTrue="1">
      <formula>0</formula>
    </cfRule>
  </conditionalFormatting>
  <conditionalFormatting sqref="J83">
    <cfRule type="cellIs" priority="11" dxfId="2" operator="notEqual" stopIfTrue="1">
      <formula>ROUND(J83,0)</formula>
    </cfRule>
    <cfRule type="cellIs" priority="12" dxfId="1" operator="lessThan" stopIfTrue="1">
      <formula>0</formula>
    </cfRule>
  </conditionalFormatting>
  <conditionalFormatting sqref="J91:J99 J101 K98 K92 K95">
    <cfRule type="cellIs" priority="9" dxfId="2" operator="notEqual" stopIfTrue="1">
      <formula>ROUND(J91,0)</formula>
    </cfRule>
    <cfRule type="cellIs" priority="10" dxfId="1" operator="lessThan" stopIfTrue="1">
      <formula>0</formula>
    </cfRule>
  </conditionalFormatting>
  <conditionalFormatting sqref="J92:K92">
    <cfRule type="cellIs" priority="7" dxfId="2" operator="notEqual" stopIfTrue="1">
      <formula>ROUND(J92,0)</formula>
    </cfRule>
    <cfRule type="cellIs" priority="8" dxfId="1" operator="lessThan" stopIfTrue="1">
      <formula>0</formula>
    </cfRule>
  </conditionalFormatting>
  <conditionalFormatting sqref="J91">
    <cfRule type="cellIs" priority="5" dxfId="2" operator="notEqual" stopIfTrue="1">
      <formula>ROUND(J91,0)</formula>
    </cfRule>
    <cfRule type="cellIs" priority="6" dxfId="1" operator="lessThan" stopIfTrue="1">
      <formula>0</formula>
    </cfRule>
  </conditionalFormatting>
  <conditionalFormatting sqref="J93">
    <cfRule type="cellIs" priority="3" dxfId="2" operator="notEqual" stopIfTrue="1">
      <formula>ROUND(J93,0)</formula>
    </cfRule>
    <cfRule type="cellIs" priority="4" dxfId="1" operator="lessThan" stopIfTrue="1">
      <formula>0</formula>
    </cfRule>
  </conditionalFormatting>
  <conditionalFormatting sqref="J101:J113 K113 K102:K103">
    <cfRule type="cellIs" priority="1" dxfId="2" operator="notEqual" stopIfTrue="1">
      <formula>ROUND(J101,0)</formula>
    </cfRule>
    <cfRule type="cellIs" priority="2" dxfId="1" operator="lessThan" stopIfTrue="1">
      <formula>0</formula>
    </cfRule>
  </conditionalFormatting>
  <dataValidations count="4">
    <dataValidation allowBlank="1" sqref="A1:I65536 J35 K1:K16 K99 K48 J100:K100 J37:J41 J1:J10 K18:K22 K28 K104:K112 L1:IV65536 K63:K69 J84:J90 J71:J72 J64:J69 J12:J16 J56 J49:K49 J24:K26 K34:K46 K71:K73 K30:K32 J82:K82 K101 K83:K91 K93:K94 K96:K97 K50:K54 J114:K65536 K56:K61 J76:K80"/>
    <dataValidation type="whole" operator="greaterThanOrEqual" allowBlank="1" showInputMessage="1" showErrorMessage="1" errorTitle="Pogrešan unos" error="Mogu se unijeti samo cjelobrojne pozitivne vrijednosti." sqref="K29 J57:J63 K62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11 K47 J42:J48 J101:J113 J83 J34 J50:J55 J81:K81 J91:J99 J18:J23 J36 K98 J33:K33 K23 J17:K17 J28:J32 J27:K27 J70:K70 K113 K92 K95 K55 K102:K103">
      <formula1>0</formula1>
    </dataValidation>
    <dataValidation type="whole" operator="notEqual" allowBlank="1" showInputMessage="1" showErrorMessage="1" errorTitle="Pogrešan upis" error="Dopušten je upis samo cjelobrojnih vrijednosti ili nule" sqref="J73:J75 K74:K75">
      <formula1>999999999999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K5" sqref="K5"/>
    </sheetView>
  </sheetViews>
  <sheetFormatPr defaultColWidth="9.140625" defaultRowHeight="12.75"/>
  <cols>
    <col min="1" max="6" width="9.140625" style="50" customWidth="1"/>
    <col min="7" max="7" width="5.57421875" style="50" customWidth="1"/>
    <col min="8" max="8" width="5.7109375" style="50" customWidth="1"/>
    <col min="9" max="9" width="9.140625" style="50" customWidth="1"/>
    <col min="10" max="10" width="12.140625" style="50" customWidth="1"/>
    <col min="11" max="11" width="10.7109375" style="50" customWidth="1"/>
    <col min="12" max="12" width="11.42187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47" t="s">
        <v>149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9" t="s">
        <v>337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82" t="s">
        <v>326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23.25">
      <c r="A4" s="281" t="s">
        <v>54</v>
      </c>
      <c r="B4" s="281"/>
      <c r="C4" s="281"/>
      <c r="D4" s="281"/>
      <c r="E4" s="281"/>
      <c r="F4" s="281"/>
      <c r="G4" s="281"/>
      <c r="H4" s="281"/>
      <c r="I4" s="56" t="s">
        <v>271</v>
      </c>
      <c r="J4" s="280" t="s">
        <v>310</v>
      </c>
      <c r="K4" s="280"/>
      <c r="L4" s="280" t="s">
        <v>311</v>
      </c>
      <c r="M4" s="280"/>
    </row>
    <row r="5" spans="1:13" ht="22.5">
      <c r="A5" s="281"/>
      <c r="B5" s="281"/>
      <c r="C5" s="281"/>
      <c r="D5" s="281"/>
      <c r="E5" s="281"/>
      <c r="F5" s="281"/>
      <c r="G5" s="281"/>
      <c r="H5" s="281"/>
      <c r="I5" s="56"/>
      <c r="J5" s="58" t="s">
        <v>306</v>
      </c>
      <c r="K5" s="58" t="s">
        <v>307</v>
      </c>
      <c r="L5" s="58" t="s">
        <v>306</v>
      </c>
      <c r="M5" s="58" t="s">
        <v>307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22" t="s">
        <v>21</v>
      </c>
      <c r="B7" s="223"/>
      <c r="C7" s="223"/>
      <c r="D7" s="223"/>
      <c r="E7" s="223"/>
      <c r="F7" s="223"/>
      <c r="G7" s="223"/>
      <c r="H7" s="273"/>
      <c r="I7" s="3">
        <v>111</v>
      </c>
      <c r="J7" s="52">
        <f>SUM(J8:J9)</f>
        <v>33776540</v>
      </c>
      <c r="K7" s="52">
        <f>SUM(K8:K9)</f>
        <v>14426633</v>
      </c>
      <c r="L7" s="52">
        <f>SUM(L8:L9)</f>
        <v>34096133</v>
      </c>
      <c r="M7" s="52">
        <f>SUM(M8:M9)</f>
        <v>14437713</v>
      </c>
    </row>
    <row r="8" spans="1:13" ht="12.75">
      <c r="A8" s="263" t="s">
        <v>147</v>
      </c>
      <c r="B8" s="264"/>
      <c r="C8" s="264"/>
      <c r="D8" s="264"/>
      <c r="E8" s="264"/>
      <c r="F8" s="264"/>
      <c r="G8" s="264"/>
      <c r="H8" s="265"/>
      <c r="I8" s="1">
        <v>112</v>
      </c>
      <c r="J8" s="133">
        <v>33621019</v>
      </c>
      <c r="K8" s="7">
        <v>14362867</v>
      </c>
      <c r="L8" s="7">
        <f>33107828+689970</f>
        <v>33797798</v>
      </c>
      <c r="M8" s="7">
        <v>14336342</v>
      </c>
    </row>
    <row r="9" spans="1:13" ht="12.75">
      <c r="A9" s="263" t="s">
        <v>98</v>
      </c>
      <c r="B9" s="264"/>
      <c r="C9" s="264"/>
      <c r="D9" s="264"/>
      <c r="E9" s="264"/>
      <c r="F9" s="264"/>
      <c r="G9" s="264"/>
      <c r="H9" s="265"/>
      <c r="I9" s="1">
        <v>113</v>
      </c>
      <c r="J9" s="133">
        <v>155521</v>
      </c>
      <c r="K9" s="7">
        <v>63766</v>
      </c>
      <c r="L9" s="7">
        <f>19304+143832-42+4113+38086+93042</f>
        <v>298335</v>
      </c>
      <c r="M9" s="7">
        <v>101371</v>
      </c>
    </row>
    <row r="10" spans="1:13" ht="12.75">
      <c r="A10" s="263" t="s">
        <v>12</v>
      </c>
      <c r="B10" s="264"/>
      <c r="C10" s="264"/>
      <c r="D10" s="264"/>
      <c r="E10" s="264"/>
      <c r="F10" s="264"/>
      <c r="G10" s="264"/>
      <c r="H10" s="265"/>
      <c r="I10" s="1">
        <v>114</v>
      </c>
      <c r="J10" s="51">
        <f>J11+J12+J16+J20+J21+J22+J25+J26</f>
        <v>28141230</v>
      </c>
      <c r="K10" s="51">
        <f>K11+K12+K16+K20+K21+K22+K25+K26</f>
        <v>11435297</v>
      </c>
      <c r="L10" s="51">
        <f>L11+L12+L16+L20+L21+L22+L25+L26</f>
        <v>28934018</v>
      </c>
      <c r="M10" s="51">
        <f>M11+M12+M16+M20+M21+M22+M25+M26</f>
        <v>11055593</v>
      </c>
    </row>
    <row r="11" spans="1:13" ht="12.75">
      <c r="A11" s="263" t="s">
        <v>99</v>
      </c>
      <c r="B11" s="264"/>
      <c r="C11" s="264"/>
      <c r="D11" s="264"/>
      <c r="E11" s="264"/>
      <c r="F11" s="264"/>
      <c r="G11" s="264"/>
      <c r="H11" s="265"/>
      <c r="I11" s="1">
        <v>115</v>
      </c>
      <c r="J11" s="7">
        <v>230435</v>
      </c>
      <c r="K11" s="7">
        <v>340470</v>
      </c>
      <c r="L11" s="7">
        <v>-106344</v>
      </c>
      <c r="M11" s="51">
        <v>42847</v>
      </c>
    </row>
    <row r="12" spans="1:13" ht="12.75">
      <c r="A12" s="263" t="s">
        <v>18</v>
      </c>
      <c r="B12" s="264"/>
      <c r="C12" s="264"/>
      <c r="D12" s="264"/>
      <c r="E12" s="264"/>
      <c r="F12" s="264"/>
      <c r="G12" s="264"/>
      <c r="H12" s="265"/>
      <c r="I12" s="1">
        <v>116</v>
      </c>
      <c r="J12" s="51">
        <f>SUM(J13:J15)</f>
        <v>22823158</v>
      </c>
      <c r="K12" s="51">
        <f>SUM(K13:K15)</f>
        <v>9481221</v>
      </c>
      <c r="L12" s="51">
        <f>SUM(L13:L15)</f>
        <v>22782510</v>
      </c>
      <c r="M12" s="51">
        <f>SUM(M13:M15)</f>
        <v>8862420</v>
      </c>
    </row>
    <row r="13" spans="1:13" ht="12.75">
      <c r="A13" s="226" t="s">
        <v>141</v>
      </c>
      <c r="B13" s="227"/>
      <c r="C13" s="227"/>
      <c r="D13" s="227"/>
      <c r="E13" s="227"/>
      <c r="F13" s="227"/>
      <c r="G13" s="227"/>
      <c r="H13" s="228"/>
      <c r="I13" s="1">
        <v>117</v>
      </c>
      <c r="J13" s="134">
        <v>12462985</v>
      </c>
      <c r="K13" s="7">
        <v>5070530</v>
      </c>
      <c r="L13" s="7">
        <f>13516313+60298</f>
        <v>13576611</v>
      </c>
      <c r="M13" s="7">
        <v>5199724</v>
      </c>
    </row>
    <row r="14" spans="1:13" ht="12.75">
      <c r="A14" s="226" t="s">
        <v>142</v>
      </c>
      <c r="B14" s="227"/>
      <c r="C14" s="227"/>
      <c r="D14" s="227"/>
      <c r="E14" s="227"/>
      <c r="F14" s="227"/>
      <c r="G14" s="227"/>
      <c r="H14" s="228"/>
      <c r="I14" s="1">
        <v>118</v>
      </c>
      <c r="J14" s="134">
        <v>706147</v>
      </c>
      <c r="K14" s="7">
        <v>176148</v>
      </c>
      <c r="L14" s="7">
        <v>633193</v>
      </c>
      <c r="M14" s="7">
        <v>247823</v>
      </c>
    </row>
    <row r="15" spans="1:13" ht="12.75">
      <c r="A15" s="226" t="s">
        <v>56</v>
      </c>
      <c r="B15" s="227"/>
      <c r="C15" s="227"/>
      <c r="D15" s="227"/>
      <c r="E15" s="227"/>
      <c r="F15" s="227"/>
      <c r="G15" s="227"/>
      <c r="H15" s="228"/>
      <c r="I15" s="1">
        <v>119</v>
      </c>
      <c r="J15" s="134">
        <v>9654026</v>
      </c>
      <c r="K15" s="7">
        <v>4234543</v>
      </c>
      <c r="L15" s="7">
        <v>8572706</v>
      </c>
      <c r="M15" s="7">
        <v>3414873</v>
      </c>
    </row>
    <row r="16" spans="1:13" ht="12.75">
      <c r="A16" s="263" t="s">
        <v>19</v>
      </c>
      <c r="B16" s="264"/>
      <c r="C16" s="264"/>
      <c r="D16" s="264"/>
      <c r="E16" s="264"/>
      <c r="F16" s="264"/>
      <c r="G16" s="264"/>
      <c r="H16" s="265"/>
      <c r="I16" s="1">
        <v>120</v>
      </c>
      <c r="J16" s="51">
        <f>SUM(J17+J18+J19)</f>
        <v>2137711</v>
      </c>
      <c r="K16" s="51">
        <f>SUM(K17+K18+K19)</f>
        <v>788938</v>
      </c>
      <c r="L16" s="51">
        <f>SUM(L17+L18+L19)</f>
        <v>2681145</v>
      </c>
      <c r="M16" s="51">
        <f>SUM(M17+M18+M19)</f>
        <v>938679</v>
      </c>
    </row>
    <row r="17" spans="1:13" ht="12.75">
      <c r="A17" s="226" t="s">
        <v>57</v>
      </c>
      <c r="B17" s="227"/>
      <c r="C17" s="227"/>
      <c r="D17" s="227"/>
      <c r="E17" s="227"/>
      <c r="F17" s="227"/>
      <c r="G17" s="227"/>
      <c r="H17" s="228"/>
      <c r="I17" s="1">
        <v>121</v>
      </c>
      <c r="J17" s="134">
        <v>1292177</v>
      </c>
      <c r="K17" s="7">
        <v>467243</v>
      </c>
      <c r="L17" s="51">
        <f>1839805-222389</f>
        <v>1617416</v>
      </c>
      <c r="M17" s="51">
        <v>561429</v>
      </c>
    </row>
    <row r="18" spans="1:13" ht="12.75">
      <c r="A18" s="226" t="s">
        <v>58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569965</v>
      </c>
      <c r="K18" s="7">
        <v>237994</v>
      </c>
      <c r="L18" s="7">
        <f>355841+104111+222389</f>
        <v>682341</v>
      </c>
      <c r="M18" s="7">
        <v>243037</v>
      </c>
    </row>
    <row r="19" spans="1:13" ht="12.75">
      <c r="A19" s="226" t="s">
        <v>59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275569</v>
      </c>
      <c r="K19" s="7">
        <v>83701</v>
      </c>
      <c r="L19" s="7">
        <f>332606+37695+11087</f>
        <v>381388</v>
      </c>
      <c r="M19" s="7">
        <v>134213</v>
      </c>
    </row>
    <row r="20" spans="1:13" ht="12.75">
      <c r="A20" s="263" t="s">
        <v>100</v>
      </c>
      <c r="B20" s="264"/>
      <c r="C20" s="264"/>
      <c r="D20" s="264"/>
      <c r="E20" s="264"/>
      <c r="F20" s="264"/>
      <c r="G20" s="264"/>
      <c r="H20" s="265"/>
      <c r="I20" s="1">
        <v>124</v>
      </c>
      <c r="J20" s="134">
        <v>1702293</v>
      </c>
      <c r="K20" s="7">
        <v>584695</v>
      </c>
      <c r="L20" s="7">
        <v>2058988</v>
      </c>
      <c r="M20" s="7">
        <v>767978</v>
      </c>
    </row>
    <row r="21" spans="1:13" ht="12.75">
      <c r="A21" s="263" t="s">
        <v>101</v>
      </c>
      <c r="B21" s="264"/>
      <c r="C21" s="264"/>
      <c r="D21" s="264"/>
      <c r="E21" s="264"/>
      <c r="F21" s="264"/>
      <c r="G21" s="264"/>
      <c r="H21" s="265"/>
      <c r="I21" s="1">
        <v>125</v>
      </c>
      <c r="J21" s="134">
        <v>1081897</v>
      </c>
      <c r="K21" s="7">
        <v>221151</v>
      </c>
      <c r="L21" s="7">
        <v>1279716</v>
      </c>
      <c r="M21" s="7">
        <v>398414</v>
      </c>
    </row>
    <row r="22" spans="1:13" ht="12.75">
      <c r="A22" s="263" t="s">
        <v>20</v>
      </c>
      <c r="B22" s="264"/>
      <c r="C22" s="264"/>
      <c r="D22" s="264"/>
      <c r="E22" s="264"/>
      <c r="F22" s="264"/>
      <c r="G22" s="264"/>
      <c r="H22" s="265"/>
      <c r="I22" s="1">
        <v>126</v>
      </c>
      <c r="J22" s="51"/>
      <c r="K22" s="51"/>
      <c r="L22" s="51"/>
      <c r="M22" s="51"/>
    </row>
    <row r="23" spans="1:13" ht="12.75">
      <c r="A23" s="226" t="s">
        <v>132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</row>
    <row r="24" spans="1:13" ht="12.75">
      <c r="A24" s="226" t="s">
        <v>133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/>
      <c r="K24" s="7"/>
      <c r="L24" s="7"/>
      <c r="M24" s="7"/>
    </row>
    <row r="25" spans="1:13" ht="12.75">
      <c r="A25" s="263" t="s">
        <v>102</v>
      </c>
      <c r="B25" s="264"/>
      <c r="C25" s="264"/>
      <c r="D25" s="264"/>
      <c r="E25" s="264"/>
      <c r="F25" s="264"/>
      <c r="G25" s="264"/>
      <c r="H25" s="265"/>
      <c r="I25" s="1">
        <v>129</v>
      </c>
      <c r="J25" s="7"/>
      <c r="K25" s="7"/>
      <c r="L25" s="7"/>
      <c r="M25" s="7"/>
    </row>
    <row r="26" spans="1:13" ht="12.75">
      <c r="A26" s="263" t="s">
        <v>45</v>
      </c>
      <c r="B26" s="264"/>
      <c r="C26" s="264"/>
      <c r="D26" s="264"/>
      <c r="E26" s="264"/>
      <c r="F26" s="264"/>
      <c r="G26" s="264"/>
      <c r="H26" s="265"/>
      <c r="I26" s="1">
        <v>130</v>
      </c>
      <c r="J26" s="134">
        <v>165736</v>
      </c>
      <c r="K26" s="7">
        <v>18822</v>
      </c>
      <c r="L26" s="7">
        <v>238003</v>
      </c>
      <c r="M26" s="7">
        <v>45255</v>
      </c>
    </row>
    <row r="27" spans="1:13" ht="12.75">
      <c r="A27" s="263" t="s">
        <v>207</v>
      </c>
      <c r="B27" s="264"/>
      <c r="C27" s="264"/>
      <c r="D27" s="264"/>
      <c r="E27" s="264"/>
      <c r="F27" s="264"/>
      <c r="G27" s="264"/>
      <c r="H27" s="265"/>
      <c r="I27" s="1">
        <v>131</v>
      </c>
      <c r="J27" s="51">
        <f>SUM(J28:J32)</f>
        <v>30</v>
      </c>
      <c r="K27" s="51">
        <f>SUM(K28:K32)</f>
        <v>30</v>
      </c>
      <c r="L27" s="51">
        <f>SUM(L28:L32)</f>
        <v>42</v>
      </c>
      <c r="M27" s="51">
        <f>SUM(M28:M32)</f>
        <v>-267</v>
      </c>
    </row>
    <row r="28" spans="1:13" ht="12.75">
      <c r="A28" s="263" t="s">
        <v>221</v>
      </c>
      <c r="B28" s="264"/>
      <c r="C28" s="264"/>
      <c r="D28" s="264"/>
      <c r="E28" s="264"/>
      <c r="F28" s="264"/>
      <c r="G28" s="264"/>
      <c r="H28" s="265"/>
      <c r="I28" s="1">
        <v>132</v>
      </c>
      <c r="J28" s="7"/>
      <c r="K28" s="7"/>
      <c r="L28" s="7"/>
      <c r="M28" s="7"/>
    </row>
    <row r="29" spans="1:13" ht="12.75">
      <c r="A29" s="263" t="s">
        <v>150</v>
      </c>
      <c r="B29" s="264"/>
      <c r="C29" s="264"/>
      <c r="D29" s="264"/>
      <c r="E29" s="264"/>
      <c r="F29" s="264"/>
      <c r="G29" s="264"/>
      <c r="H29" s="265"/>
      <c r="I29" s="1">
        <v>133</v>
      </c>
      <c r="J29" s="7">
        <v>30</v>
      </c>
      <c r="K29" s="7">
        <v>30</v>
      </c>
      <c r="L29" s="7">
        <v>42</v>
      </c>
      <c r="M29" s="7">
        <v>-267</v>
      </c>
    </row>
    <row r="30" spans="1:13" ht="12.75">
      <c r="A30" s="263" t="s">
        <v>134</v>
      </c>
      <c r="B30" s="264"/>
      <c r="C30" s="264"/>
      <c r="D30" s="264"/>
      <c r="E30" s="264"/>
      <c r="F30" s="264"/>
      <c r="G30" s="264"/>
      <c r="H30" s="265"/>
      <c r="I30" s="1">
        <v>134</v>
      </c>
      <c r="J30" s="7"/>
      <c r="K30" s="7"/>
      <c r="L30" s="7"/>
      <c r="M30" s="7"/>
    </row>
    <row r="31" spans="1:13" ht="12.75">
      <c r="A31" s="263" t="s">
        <v>217</v>
      </c>
      <c r="B31" s="264"/>
      <c r="C31" s="264"/>
      <c r="D31" s="264"/>
      <c r="E31" s="264"/>
      <c r="F31" s="264"/>
      <c r="G31" s="264"/>
      <c r="H31" s="265"/>
      <c r="I31" s="1">
        <v>135</v>
      </c>
      <c r="J31" s="7"/>
      <c r="K31" s="7"/>
      <c r="L31" s="7"/>
      <c r="M31" s="7"/>
    </row>
    <row r="32" spans="1:13" ht="12.75">
      <c r="A32" s="263" t="s">
        <v>135</v>
      </c>
      <c r="B32" s="264"/>
      <c r="C32" s="264"/>
      <c r="D32" s="264"/>
      <c r="E32" s="264"/>
      <c r="F32" s="264"/>
      <c r="G32" s="264"/>
      <c r="H32" s="265"/>
      <c r="I32" s="1">
        <v>136</v>
      </c>
      <c r="J32" s="7"/>
      <c r="K32" s="7"/>
      <c r="L32" s="7"/>
      <c r="M32" s="7"/>
    </row>
    <row r="33" spans="1:13" ht="12.75">
      <c r="A33" s="263" t="s">
        <v>208</v>
      </c>
      <c r="B33" s="264"/>
      <c r="C33" s="264"/>
      <c r="D33" s="264"/>
      <c r="E33" s="264"/>
      <c r="F33" s="264"/>
      <c r="G33" s="264"/>
      <c r="H33" s="265"/>
      <c r="I33" s="1">
        <v>137</v>
      </c>
      <c r="J33" s="51">
        <f>SUM(J34:J37)</f>
        <v>26269</v>
      </c>
      <c r="K33" s="51">
        <f>SUM(K34:K37)</f>
        <v>10337</v>
      </c>
      <c r="L33" s="51">
        <f>SUM(L34:L37)</f>
        <v>65471</v>
      </c>
      <c r="M33" s="51">
        <f>SUM(M34:M37)</f>
        <v>27517</v>
      </c>
    </row>
    <row r="34" spans="1:13" ht="12.75">
      <c r="A34" s="263" t="s">
        <v>61</v>
      </c>
      <c r="B34" s="264"/>
      <c r="C34" s="264"/>
      <c r="D34" s="264"/>
      <c r="E34" s="264"/>
      <c r="F34" s="264"/>
      <c r="G34" s="264"/>
      <c r="H34" s="265"/>
      <c r="I34" s="1">
        <v>138</v>
      </c>
      <c r="J34" s="7"/>
      <c r="K34" s="7"/>
      <c r="L34" s="7"/>
      <c r="M34" s="7"/>
    </row>
    <row r="35" spans="1:13" ht="12.75">
      <c r="A35" s="263" t="s">
        <v>60</v>
      </c>
      <c r="B35" s="264"/>
      <c r="C35" s="264"/>
      <c r="D35" s="264"/>
      <c r="E35" s="264"/>
      <c r="F35" s="264"/>
      <c r="G35" s="264"/>
      <c r="H35" s="265"/>
      <c r="I35" s="1">
        <v>139</v>
      </c>
      <c r="J35" s="7">
        <v>26269</v>
      </c>
      <c r="K35" s="7">
        <v>10337</v>
      </c>
      <c r="L35" s="7">
        <f>65460+11</f>
        <v>65471</v>
      </c>
      <c r="M35" s="7">
        <v>27517</v>
      </c>
    </row>
    <row r="36" spans="1:13" ht="12.75">
      <c r="A36" s="263" t="s">
        <v>218</v>
      </c>
      <c r="B36" s="264"/>
      <c r="C36" s="264"/>
      <c r="D36" s="264"/>
      <c r="E36" s="264"/>
      <c r="F36" s="264"/>
      <c r="G36" s="264"/>
      <c r="H36" s="265"/>
      <c r="I36" s="1">
        <v>140</v>
      </c>
      <c r="J36" s="7"/>
      <c r="K36" s="7"/>
      <c r="L36" s="7"/>
      <c r="M36" s="7"/>
    </row>
    <row r="37" spans="1:13" ht="12.75">
      <c r="A37" s="263" t="s">
        <v>62</v>
      </c>
      <c r="B37" s="264"/>
      <c r="C37" s="264"/>
      <c r="D37" s="264"/>
      <c r="E37" s="264"/>
      <c r="F37" s="264"/>
      <c r="G37" s="264"/>
      <c r="H37" s="265"/>
      <c r="I37" s="1">
        <v>141</v>
      </c>
      <c r="J37" s="7"/>
      <c r="K37" s="7"/>
      <c r="L37" s="7"/>
      <c r="M37" s="7"/>
    </row>
    <row r="38" spans="1:13" ht="12.75">
      <c r="A38" s="263" t="s">
        <v>189</v>
      </c>
      <c r="B38" s="264"/>
      <c r="C38" s="264"/>
      <c r="D38" s="264"/>
      <c r="E38" s="264"/>
      <c r="F38" s="264"/>
      <c r="G38" s="264"/>
      <c r="H38" s="265"/>
      <c r="I38" s="1">
        <v>142</v>
      </c>
      <c r="J38" s="7"/>
      <c r="K38" s="7"/>
      <c r="L38" s="7"/>
      <c r="M38" s="7"/>
    </row>
    <row r="39" spans="1:13" ht="12.75">
      <c r="A39" s="263" t="s">
        <v>190</v>
      </c>
      <c r="B39" s="264"/>
      <c r="C39" s="264"/>
      <c r="D39" s="264"/>
      <c r="E39" s="264"/>
      <c r="F39" s="264"/>
      <c r="G39" s="264"/>
      <c r="H39" s="265"/>
      <c r="I39" s="1">
        <v>143</v>
      </c>
      <c r="J39" s="7"/>
      <c r="K39" s="7"/>
      <c r="L39" s="7"/>
      <c r="M39" s="7"/>
    </row>
    <row r="40" spans="1:13" ht="12.75">
      <c r="A40" s="263" t="s">
        <v>219</v>
      </c>
      <c r="B40" s="264"/>
      <c r="C40" s="264"/>
      <c r="D40" s="264"/>
      <c r="E40" s="264"/>
      <c r="F40" s="264"/>
      <c r="G40" s="264"/>
      <c r="H40" s="265"/>
      <c r="I40" s="1">
        <v>144</v>
      </c>
      <c r="J40" s="7"/>
      <c r="K40" s="7"/>
      <c r="L40" s="7"/>
      <c r="M40" s="7"/>
    </row>
    <row r="41" spans="1:13" ht="12.75">
      <c r="A41" s="263" t="s">
        <v>220</v>
      </c>
      <c r="B41" s="264"/>
      <c r="C41" s="264"/>
      <c r="D41" s="264"/>
      <c r="E41" s="264"/>
      <c r="F41" s="264"/>
      <c r="G41" s="264"/>
      <c r="H41" s="265"/>
      <c r="I41" s="1">
        <v>145</v>
      </c>
      <c r="J41" s="7"/>
      <c r="K41" s="7"/>
      <c r="L41" s="7"/>
      <c r="M41" s="7"/>
    </row>
    <row r="42" spans="1:13" ht="12.75">
      <c r="A42" s="263" t="s">
        <v>209</v>
      </c>
      <c r="B42" s="264"/>
      <c r="C42" s="264"/>
      <c r="D42" s="264"/>
      <c r="E42" s="264"/>
      <c r="F42" s="264"/>
      <c r="G42" s="264"/>
      <c r="H42" s="265"/>
      <c r="I42" s="1">
        <v>146</v>
      </c>
      <c r="J42" s="51">
        <f>J7+J27+J38+J40</f>
        <v>33776570</v>
      </c>
      <c r="K42" s="51">
        <f>K7+K27+K38+K40</f>
        <v>14426663</v>
      </c>
      <c r="L42" s="51">
        <f>L7+L27+L38+L40</f>
        <v>34096175</v>
      </c>
      <c r="M42" s="51">
        <f>M7+M27+M38+M40</f>
        <v>14437446</v>
      </c>
    </row>
    <row r="43" spans="1:13" ht="12.75">
      <c r="A43" s="263" t="s">
        <v>210</v>
      </c>
      <c r="B43" s="264"/>
      <c r="C43" s="264"/>
      <c r="D43" s="264"/>
      <c r="E43" s="264"/>
      <c r="F43" s="264"/>
      <c r="G43" s="264"/>
      <c r="H43" s="265"/>
      <c r="I43" s="1">
        <v>147</v>
      </c>
      <c r="J43" s="51">
        <f>J10+J33+J39+J41</f>
        <v>28167499</v>
      </c>
      <c r="K43" s="51">
        <f>K10+K33+K39+K41</f>
        <v>11445634</v>
      </c>
      <c r="L43" s="51">
        <f>L10+L33+L39+L41</f>
        <v>28999489</v>
      </c>
      <c r="M43" s="51">
        <f>M10+M33+M39+M41</f>
        <v>11083110</v>
      </c>
    </row>
    <row r="44" spans="1:13" ht="12.75">
      <c r="A44" s="263" t="s">
        <v>230</v>
      </c>
      <c r="B44" s="264"/>
      <c r="C44" s="264"/>
      <c r="D44" s="264"/>
      <c r="E44" s="264"/>
      <c r="F44" s="264"/>
      <c r="G44" s="264"/>
      <c r="H44" s="265"/>
      <c r="I44" s="1">
        <v>148</v>
      </c>
      <c r="J44" s="51">
        <f>J42-J43</f>
        <v>5609071</v>
      </c>
      <c r="K44" s="51">
        <f>K42-K43</f>
        <v>2981029</v>
      </c>
      <c r="L44" s="51">
        <f>L42-L43</f>
        <v>5096686</v>
      </c>
      <c r="M44" s="51">
        <f>M42-M43</f>
        <v>3354336</v>
      </c>
    </row>
    <row r="45" spans="1:13" ht="12.75">
      <c r="A45" s="274" t="s">
        <v>212</v>
      </c>
      <c r="B45" s="275"/>
      <c r="C45" s="275"/>
      <c r="D45" s="275"/>
      <c r="E45" s="275"/>
      <c r="F45" s="275"/>
      <c r="G45" s="275"/>
      <c r="H45" s="276"/>
      <c r="I45" s="1">
        <v>149</v>
      </c>
      <c r="J45" s="51">
        <f>IF(J42&gt;J43,J42-J43,0)</f>
        <v>5609071</v>
      </c>
      <c r="K45" s="51">
        <f>IF(K42&gt;K43,K42-K43,0)</f>
        <v>2981029</v>
      </c>
      <c r="L45" s="51">
        <f>IF(L42&gt;L43,L42-L43,0)</f>
        <v>5096686</v>
      </c>
      <c r="M45" s="51">
        <f>IF(M42&gt;M43,M42-M43,0)</f>
        <v>3354336</v>
      </c>
    </row>
    <row r="46" spans="1:13" ht="12.75">
      <c r="A46" s="274" t="s">
        <v>213</v>
      </c>
      <c r="B46" s="275"/>
      <c r="C46" s="275"/>
      <c r="D46" s="275"/>
      <c r="E46" s="275"/>
      <c r="F46" s="275"/>
      <c r="G46" s="275"/>
      <c r="H46" s="276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63" t="s">
        <v>211</v>
      </c>
      <c r="B47" s="264"/>
      <c r="C47" s="264"/>
      <c r="D47" s="264"/>
      <c r="E47" s="264"/>
      <c r="F47" s="264"/>
      <c r="G47" s="264"/>
      <c r="H47" s="265"/>
      <c r="I47" s="1">
        <v>151</v>
      </c>
      <c r="J47" s="7"/>
      <c r="K47" s="7"/>
      <c r="L47" s="7"/>
      <c r="M47" s="7"/>
    </row>
    <row r="48" spans="1:13" ht="12.75">
      <c r="A48" s="263" t="s">
        <v>231</v>
      </c>
      <c r="B48" s="264"/>
      <c r="C48" s="264"/>
      <c r="D48" s="264"/>
      <c r="E48" s="264"/>
      <c r="F48" s="264"/>
      <c r="G48" s="264"/>
      <c r="H48" s="265"/>
      <c r="I48" s="1">
        <v>152</v>
      </c>
      <c r="J48" s="51">
        <f>J44-J47</f>
        <v>5609071</v>
      </c>
      <c r="K48" s="51">
        <f>K44-K47</f>
        <v>2981029</v>
      </c>
      <c r="L48" s="51">
        <f>L44-L47</f>
        <v>5096686</v>
      </c>
      <c r="M48" s="51">
        <f>M44-M47</f>
        <v>3354336</v>
      </c>
    </row>
    <row r="49" spans="1:13" ht="12.75">
      <c r="A49" s="274" t="s">
        <v>186</v>
      </c>
      <c r="B49" s="275"/>
      <c r="C49" s="275"/>
      <c r="D49" s="275"/>
      <c r="E49" s="275"/>
      <c r="F49" s="275"/>
      <c r="G49" s="275"/>
      <c r="H49" s="276"/>
      <c r="I49" s="1">
        <v>153</v>
      </c>
      <c r="J49" s="51">
        <f>IF(J48&gt;0,J48,0)</f>
        <v>5609071</v>
      </c>
      <c r="K49" s="51">
        <f>IF(K48&gt;0,K48,0)</f>
        <v>2981029</v>
      </c>
      <c r="L49" s="51">
        <f>IF(L48&gt;0,L48,0)</f>
        <v>5096686</v>
      </c>
      <c r="M49" s="51">
        <f>IF(M48&gt;0,M48,0)</f>
        <v>3354336</v>
      </c>
    </row>
    <row r="50" spans="1:13" ht="12.75">
      <c r="A50" s="277" t="s">
        <v>214</v>
      </c>
      <c r="B50" s="278"/>
      <c r="C50" s="278"/>
      <c r="D50" s="278"/>
      <c r="E50" s="278"/>
      <c r="F50" s="278"/>
      <c r="G50" s="278"/>
      <c r="H50" s="279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8" t="s">
        <v>304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222" t="s">
        <v>182</v>
      </c>
      <c r="B52" s="223"/>
      <c r="C52" s="223"/>
      <c r="D52" s="223"/>
      <c r="E52" s="223"/>
      <c r="F52" s="223"/>
      <c r="G52" s="223"/>
      <c r="H52" s="223"/>
      <c r="I52" s="53"/>
      <c r="J52" s="53"/>
      <c r="K52" s="53"/>
      <c r="L52" s="53"/>
      <c r="M52" s="60"/>
    </row>
    <row r="53" spans="1:13" ht="12.75">
      <c r="A53" s="270" t="s">
        <v>228</v>
      </c>
      <c r="B53" s="271"/>
      <c r="C53" s="271"/>
      <c r="D53" s="271"/>
      <c r="E53" s="271"/>
      <c r="F53" s="271"/>
      <c r="G53" s="271"/>
      <c r="H53" s="272"/>
      <c r="I53" s="1">
        <v>155</v>
      </c>
      <c r="J53" s="7"/>
      <c r="K53" s="7"/>
      <c r="L53" s="7"/>
      <c r="M53" s="7"/>
    </row>
    <row r="54" spans="1:13" ht="12.75">
      <c r="A54" s="270" t="s">
        <v>229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/>
      <c r="K54" s="8"/>
      <c r="L54" s="8"/>
      <c r="M54" s="8"/>
    </row>
    <row r="55" spans="1:13" ht="12.75" customHeight="1">
      <c r="A55" s="218" t="s">
        <v>184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222" t="s">
        <v>198</v>
      </c>
      <c r="B56" s="223"/>
      <c r="C56" s="223"/>
      <c r="D56" s="223"/>
      <c r="E56" s="223"/>
      <c r="F56" s="223"/>
      <c r="G56" s="223"/>
      <c r="H56" s="273"/>
      <c r="I56" s="9">
        <v>157</v>
      </c>
      <c r="J56" s="6"/>
      <c r="K56" s="6"/>
      <c r="L56" s="6"/>
      <c r="M56" s="6"/>
    </row>
    <row r="57" spans="1:13" ht="12.75">
      <c r="A57" s="263" t="s">
        <v>215</v>
      </c>
      <c r="B57" s="264"/>
      <c r="C57" s="264"/>
      <c r="D57" s="264"/>
      <c r="E57" s="264"/>
      <c r="F57" s="264"/>
      <c r="G57" s="264"/>
      <c r="H57" s="265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63" t="s">
        <v>222</v>
      </c>
      <c r="B58" s="264"/>
      <c r="C58" s="264"/>
      <c r="D58" s="264"/>
      <c r="E58" s="264"/>
      <c r="F58" s="264"/>
      <c r="G58" s="264"/>
      <c r="H58" s="265"/>
      <c r="I58" s="1">
        <v>159</v>
      </c>
      <c r="J58" s="7"/>
      <c r="K58" s="7"/>
      <c r="L58" s="7"/>
      <c r="M58" s="7"/>
    </row>
    <row r="59" spans="1:13" ht="12.75">
      <c r="A59" s="263" t="s">
        <v>223</v>
      </c>
      <c r="B59" s="264"/>
      <c r="C59" s="264"/>
      <c r="D59" s="264"/>
      <c r="E59" s="264"/>
      <c r="F59" s="264"/>
      <c r="G59" s="264"/>
      <c r="H59" s="265"/>
      <c r="I59" s="1">
        <v>160</v>
      </c>
      <c r="J59" s="7"/>
      <c r="K59" s="7"/>
      <c r="L59" s="7"/>
      <c r="M59" s="7"/>
    </row>
    <row r="60" spans="1:13" ht="12.75">
      <c r="A60" s="263" t="s">
        <v>40</v>
      </c>
      <c r="B60" s="264"/>
      <c r="C60" s="264"/>
      <c r="D60" s="264"/>
      <c r="E60" s="264"/>
      <c r="F60" s="264"/>
      <c r="G60" s="264"/>
      <c r="H60" s="265"/>
      <c r="I60" s="1">
        <v>161</v>
      </c>
      <c r="J60" s="7"/>
      <c r="K60" s="7"/>
      <c r="L60" s="7"/>
      <c r="M60" s="7"/>
    </row>
    <row r="61" spans="1:13" ht="12.75">
      <c r="A61" s="263" t="s">
        <v>224</v>
      </c>
      <c r="B61" s="264"/>
      <c r="C61" s="264"/>
      <c r="D61" s="264"/>
      <c r="E61" s="264"/>
      <c r="F61" s="264"/>
      <c r="G61" s="264"/>
      <c r="H61" s="265"/>
      <c r="I61" s="1">
        <v>162</v>
      </c>
      <c r="J61" s="7"/>
      <c r="K61" s="7"/>
      <c r="L61" s="7"/>
      <c r="M61" s="7"/>
    </row>
    <row r="62" spans="1:13" ht="12.75">
      <c r="A62" s="263" t="s">
        <v>225</v>
      </c>
      <c r="B62" s="264"/>
      <c r="C62" s="264"/>
      <c r="D62" s="264"/>
      <c r="E62" s="264"/>
      <c r="F62" s="264"/>
      <c r="G62" s="264"/>
      <c r="H62" s="265"/>
      <c r="I62" s="1">
        <v>163</v>
      </c>
      <c r="J62" s="7"/>
      <c r="K62" s="7"/>
      <c r="L62" s="7"/>
      <c r="M62" s="7"/>
    </row>
    <row r="63" spans="1:13" ht="12.75">
      <c r="A63" s="263" t="s">
        <v>226</v>
      </c>
      <c r="B63" s="264"/>
      <c r="C63" s="264"/>
      <c r="D63" s="264"/>
      <c r="E63" s="264"/>
      <c r="F63" s="264"/>
      <c r="G63" s="264"/>
      <c r="H63" s="265"/>
      <c r="I63" s="1">
        <v>164</v>
      </c>
      <c r="J63" s="7"/>
      <c r="K63" s="7"/>
      <c r="L63" s="7"/>
      <c r="M63" s="7"/>
    </row>
    <row r="64" spans="1:13" ht="12.75">
      <c r="A64" s="263" t="s">
        <v>227</v>
      </c>
      <c r="B64" s="264"/>
      <c r="C64" s="264"/>
      <c r="D64" s="264"/>
      <c r="E64" s="264"/>
      <c r="F64" s="264"/>
      <c r="G64" s="264"/>
      <c r="H64" s="265"/>
      <c r="I64" s="1">
        <v>165</v>
      </c>
      <c r="J64" s="7"/>
      <c r="K64" s="7"/>
      <c r="L64" s="7"/>
      <c r="M64" s="7"/>
    </row>
    <row r="65" spans="1:13" ht="12.75">
      <c r="A65" s="263" t="s">
        <v>216</v>
      </c>
      <c r="B65" s="264"/>
      <c r="C65" s="264"/>
      <c r="D65" s="264"/>
      <c r="E65" s="264"/>
      <c r="F65" s="264"/>
      <c r="G65" s="264"/>
      <c r="H65" s="265"/>
      <c r="I65" s="1">
        <v>166</v>
      </c>
      <c r="J65" s="7"/>
      <c r="K65" s="7"/>
      <c r="L65" s="7"/>
      <c r="M65" s="7"/>
    </row>
    <row r="66" spans="1:13" ht="12.75">
      <c r="A66" s="263" t="s">
        <v>187</v>
      </c>
      <c r="B66" s="264"/>
      <c r="C66" s="264"/>
      <c r="D66" s="264"/>
      <c r="E66" s="264"/>
      <c r="F66" s="264"/>
      <c r="G66" s="264"/>
      <c r="H66" s="265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63" t="s">
        <v>188</v>
      </c>
      <c r="B67" s="264"/>
      <c r="C67" s="264"/>
      <c r="D67" s="264"/>
      <c r="E67" s="264"/>
      <c r="F67" s="264"/>
      <c r="G67" s="264"/>
      <c r="H67" s="265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66" t="s">
        <v>305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183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70" t="s">
        <v>228</v>
      </c>
      <c r="B70" s="271"/>
      <c r="C70" s="271"/>
      <c r="D70" s="271"/>
      <c r="E70" s="271"/>
      <c r="F70" s="271"/>
      <c r="G70" s="271"/>
      <c r="H70" s="272"/>
      <c r="I70" s="1">
        <v>169</v>
      </c>
      <c r="J70" s="7"/>
      <c r="K70" s="7"/>
      <c r="L70" s="7"/>
      <c r="M70" s="7"/>
    </row>
    <row r="71" spans="1:13" ht="12.75">
      <c r="A71" s="260" t="s">
        <v>229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protectedRanges>
    <protectedRange sqref="J8:J9" name="Raspon2_1"/>
    <protectedRange sqref="J13:J15" name="Raspon3"/>
    <protectedRange sqref="J20:J21" name="Raspon4"/>
    <protectedRange sqref="J26" name="Raspon5"/>
  </protectedRanges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1:K16 J27:K65536 J22:J26 K17:K26 J18:J19 L1:IV65536"/>
    <dataValidation type="whole" operator="greaterThanOrEqual" allowBlank="1" showInputMessage="1" showErrorMessage="1" errorTitle="Pogrešan unos" error="Mogu se unijeti samo cjelobrojne pozitivne vrijednosti." sqref="J17 J20:J21">
      <formula1>0</formula1>
    </dataValidation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K51" sqref="A7:K51"/>
    </sheetView>
  </sheetViews>
  <sheetFormatPr defaultColWidth="9.140625" defaultRowHeight="12.75"/>
  <cols>
    <col min="1" max="1" width="9.140625" style="50" customWidth="1"/>
    <col min="2" max="2" width="8.00390625" style="50" customWidth="1"/>
    <col min="3" max="7" width="9.140625" style="50" customWidth="1"/>
    <col min="8" max="8" width="4.28125" style="50" customWidth="1"/>
    <col min="9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89" t="s">
        <v>159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337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6" t="s">
        <v>326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33.75">
      <c r="A4" s="291" t="s">
        <v>54</v>
      </c>
      <c r="B4" s="291"/>
      <c r="C4" s="291"/>
      <c r="D4" s="291"/>
      <c r="E4" s="291"/>
      <c r="F4" s="291"/>
      <c r="G4" s="291"/>
      <c r="H4" s="291"/>
      <c r="I4" s="64" t="s">
        <v>271</v>
      </c>
      <c r="J4" s="65" t="s">
        <v>310</v>
      </c>
      <c r="K4" s="65" t="s">
        <v>311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6">
        <v>2</v>
      </c>
      <c r="J5" s="67" t="s">
        <v>275</v>
      </c>
      <c r="K5" s="67" t="s">
        <v>276</v>
      </c>
    </row>
    <row r="6" spans="1:11" ht="12.75">
      <c r="A6" s="218" t="s">
        <v>151</v>
      </c>
      <c r="B6" s="219"/>
      <c r="C6" s="219"/>
      <c r="D6" s="219"/>
      <c r="E6" s="219"/>
      <c r="F6" s="219"/>
      <c r="G6" s="219"/>
      <c r="H6" s="219"/>
      <c r="I6" s="293"/>
      <c r="J6" s="293"/>
      <c r="K6" s="294"/>
    </row>
    <row r="7" spans="1:11" ht="12.75">
      <c r="A7" s="229" t="s">
        <v>35</v>
      </c>
      <c r="B7" s="230"/>
      <c r="C7" s="230"/>
      <c r="D7" s="230"/>
      <c r="E7" s="230"/>
      <c r="F7" s="230"/>
      <c r="G7" s="230"/>
      <c r="H7" s="230"/>
      <c r="I7" s="132">
        <v>1</v>
      </c>
      <c r="J7" s="7">
        <v>5609071</v>
      </c>
      <c r="K7" s="7">
        <v>5096686</v>
      </c>
    </row>
    <row r="8" spans="1:11" ht="12.75">
      <c r="A8" s="229" t="s">
        <v>36</v>
      </c>
      <c r="B8" s="230"/>
      <c r="C8" s="230"/>
      <c r="D8" s="230"/>
      <c r="E8" s="230"/>
      <c r="F8" s="230"/>
      <c r="G8" s="230"/>
      <c r="H8" s="230"/>
      <c r="I8" s="132">
        <v>2</v>
      </c>
      <c r="J8" s="7">
        <v>1702293</v>
      </c>
      <c r="K8" s="7">
        <v>2058988</v>
      </c>
    </row>
    <row r="9" spans="1:11" ht="12.75">
      <c r="A9" s="229" t="s">
        <v>37</v>
      </c>
      <c r="B9" s="230"/>
      <c r="C9" s="230"/>
      <c r="D9" s="230"/>
      <c r="E9" s="230"/>
      <c r="F9" s="230"/>
      <c r="G9" s="230"/>
      <c r="H9" s="230"/>
      <c r="I9" s="132">
        <v>3</v>
      </c>
      <c r="J9" s="7">
        <f>155953+574781+42517+166164+12484711-40</f>
        <v>13424086</v>
      </c>
      <c r="K9" s="7">
        <f>266602+1616875+639610</f>
        <v>2523087</v>
      </c>
    </row>
    <row r="10" spans="1:11" ht="12.75">
      <c r="A10" s="229" t="s">
        <v>38</v>
      </c>
      <c r="B10" s="230"/>
      <c r="C10" s="230"/>
      <c r="D10" s="230"/>
      <c r="E10" s="230"/>
      <c r="F10" s="230"/>
      <c r="G10" s="230"/>
      <c r="H10" s="230"/>
      <c r="I10" s="132">
        <v>4</v>
      </c>
      <c r="J10" s="7">
        <f>1809682+109641</f>
        <v>1919323</v>
      </c>
      <c r="K10" s="130">
        <f>2418160+318000+152726</f>
        <v>2888886</v>
      </c>
    </row>
    <row r="11" spans="1:11" ht="12.75">
      <c r="A11" s="229" t="s">
        <v>39</v>
      </c>
      <c r="B11" s="230"/>
      <c r="C11" s="230"/>
      <c r="D11" s="230"/>
      <c r="E11" s="230"/>
      <c r="F11" s="230"/>
      <c r="G11" s="230"/>
      <c r="H11" s="230"/>
      <c r="I11" s="132">
        <v>5</v>
      </c>
      <c r="J11" s="7">
        <v>164466</v>
      </c>
      <c r="K11" s="7">
        <v>46790</v>
      </c>
    </row>
    <row r="12" spans="1:11" ht="12.75">
      <c r="A12" s="229" t="s">
        <v>46</v>
      </c>
      <c r="B12" s="230"/>
      <c r="C12" s="230"/>
      <c r="D12" s="230"/>
      <c r="E12" s="230"/>
      <c r="F12" s="230"/>
      <c r="G12" s="230"/>
      <c r="H12" s="230"/>
      <c r="I12" s="132">
        <v>6</v>
      </c>
      <c r="J12" s="7"/>
      <c r="K12" s="7"/>
    </row>
    <row r="13" spans="1:11" ht="12.75">
      <c r="A13" s="232" t="s">
        <v>152</v>
      </c>
      <c r="B13" s="233"/>
      <c r="C13" s="233"/>
      <c r="D13" s="233"/>
      <c r="E13" s="233"/>
      <c r="F13" s="233"/>
      <c r="G13" s="233"/>
      <c r="H13" s="233"/>
      <c r="I13" s="132">
        <v>7</v>
      </c>
      <c r="J13" s="51">
        <f>SUM(J7:J12)</f>
        <v>22819239</v>
      </c>
      <c r="K13" s="51">
        <f>SUM(K7:K12)</f>
        <v>12614437</v>
      </c>
    </row>
    <row r="14" spans="1:11" ht="12.75">
      <c r="A14" s="229" t="s">
        <v>47</v>
      </c>
      <c r="B14" s="230"/>
      <c r="C14" s="230"/>
      <c r="D14" s="230"/>
      <c r="E14" s="230"/>
      <c r="F14" s="230"/>
      <c r="G14" s="230"/>
      <c r="H14" s="230"/>
      <c r="I14" s="132">
        <v>8</v>
      </c>
      <c r="J14" s="7">
        <f>6014400+290945+96910</f>
        <v>6402255</v>
      </c>
      <c r="K14" s="7">
        <f>5352281+6110+77974+75234</f>
        <v>5511599</v>
      </c>
    </row>
    <row r="15" spans="1:11" ht="12.75">
      <c r="A15" s="229" t="s">
        <v>48</v>
      </c>
      <c r="B15" s="230"/>
      <c r="C15" s="230"/>
      <c r="D15" s="230"/>
      <c r="E15" s="230"/>
      <c r="F15" s="230"/>
      <c r="G15" s="230"/>
      <c r="H15" s="230"/>
      <c r="I15" s="132">
        <v>9</v>
      </c>
      <c r="J15" s="7">
        <f>4425633+10116104+95502+52355+8000</f>
        <v>14697594</v>
      </c>
      <c r="K15" s="7">
        <v>4381654</v>
      </c>
    </row>
    <row r="16" spans="1:11" ht="12.75">
      <c r="A16" s="229" t="s">
        <v>49</v>
      </c>
      <c r="B16" s="230"/>
      <c r="C16" s="230"/>
      <c r="D16" s="230"/>
      <c r="E16" s="230"/>
      <c r="F16" s="230"/>
      <c r="G16" s="230"/>
      <c r="H16" s="230"/>
      <c r="I16" s="132">
        <v>10</v>
      </c>
      <c r="J16" s="7"/>
      <c r="K16" s="7"/>
    </row>
    <row r="17" spans="1:11" ht="12.75">
      <c r="A17" s="229" t="s">
        <v>50</v>
      </c>
      <c r="B17" s="230"/>
      <c r="C17" s="230"/>
      <c r="D17" s="230"/>
      <c r="E17" s="230"/>
      <c r="F17" s="230"/>
      <c r="G17" s="230"/>
      <c r="H17" s="230"/>
      <c r="I17" s="132">
        <v>11</v>
      </c>
      <c r="J17" s="7">
        <v>391601</v>
      </c>
      <c r="K17" s="7"/>
    </row>
    <row r="18" spans="1:11" ht="12.75">
      <c r="A18" s="232" t="s">
        <v>153</v>
      </c>
      <c r="B18" s="233"/>
      <c r="C18" s="233"/>
      <c r="D18" s="233"/>
      <c r="E18" s="233"/>
      <c r="F18" s="233"/>
      <c r="G18" s="233"/>
      <c r="H18" s="233"/>
      <c r="I18" s="132">
        <v>12</v>
      </c>
      <c r="J18" s="62">
        <f>SUM(J14:J17)</f>
        <v>21491450</v>
      </c>
      <c r="K18" s="51">
        <f>SUM(K14:K17)</f>
        <v>9893253</v>
      </c>
    </row>
    <row r="19" spans="1:11" ht="12.75">
      <c r="A19" s="232" t="s">
        <v>31</v>
      </c>
      <c r="B19" s="233"/>
      <c r="C19" s="233"/>
      <c r="D19" s="233"/>
      <c r="E19" s="233"/>
      <c r="F19" s="233"/>
      <c r="G19" s="233"/>
      <c r="H19" s="233"/>
      <c r="I19" s="132">
        <v>13</v>
      </c>
      <c r="J19" s="62">
        <f>IF(J13&gt;J18,J13-J18,0)</f>
        <v>1327789</v>
      </c>
      <c r="K19" s="51">
        <f>IF(K13&gt;K18,K13-K18,0)</f>
        <v>2721184</v>
      </c>
    </row>
    <row r="20" spans="1:11" ht="12.75">
      <c r="A20" s="232" t="s">
        <v>32</v>
      </c>
      <c r="B20" s="233"/>
      <c r="C20" s="233"/>
      <c r="D20" s="233"/>
      <c r="E20" s="233"/>
      <c r="F20" s="233"/>
      <c r="G20" s="233"/>
      <c r="H20" s="233"/>
      <c r="I20" s="132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41" t="s">
        <v>154</v>
      </c>
      <c r="B21" s="283"/>
      <c r="C21" s="283"/>
      <c r="D21" s="283"/>
      <c r="E21" s="283"/>
      <c r="F21" s="283"/>
      <c r="G21" s="283"/>
      <c r="H21" s="283"/>
      <c r="I21" s="284"/>
      <c r="J21" s="284"/>
      <c r="K21" s="285"/>
    </row>
    <row r="22" spans="1:11" ht="12.75">
      <c r="A22" s="229" t="s">
        <v>173</v>
      </c>
      <c r="B22" s="230"/>
      <c r="C22" s="230"/>
      <c r="D22" s="230"/>
      <c r="E22" s="230"/>
      <c r="F22" s="230"/>
      <c r="G22" s="230"/>
      <c r="H22" s="230"/>
      <c r="I22" s="132">
        <v>15</v>
      </c>
      <c r="J22" s="7"/>
      <c r="K22" s="7"/>
    </row>
    <row r="23" spans="1:11" ht="12.75">
      <c r="A23" s="229" t="s">
        <v>174</v>
      </c>
      <c r="B23" s="230"/>
      <c r="C23" s="230"/>
      <c r="D23" s="230"/>
      <c r="E23" s="230"/>
      <c r="F23" s="230"/>
      <c r="G23" s="230"/>
      <c r="H23" s="230"/>
      <c r="I23" s="132">
        <v>16</v>
      </c>
      <c r="J23" s="7"/>
      <c r="K23" s="7"/>
    </row>
    <row r="24" spans="1:11" ht="12.75">
      <c r="A24" s="229" t="s">
        <v>175</v>
      </c>
      <c r="B24" s="230"/>
      <c r="C24" s="230"/>
      <c r="D24" s="230"/>
      <c r="E24" s="230"/>
      <c r="F24" s="230"/>
      <c r="G24" s="230"/>
      <c r="H24" s="230"/>
      <c r="I24" s="132">
        <v>17</v>
      </c>
      <c r="J24" s="7"/>
      <c r="K24" s="7"/>
    </row>
    <row r="25" spans="1:11" ht="12.75">
      <c r="A25" s="229" t="s">
        <v>176</v>
      </c>
      <c r="B25" s="230"/>
      <c r="C25" s="230"/>
      <c r="D25" s="230"/>
      <c r="E25" s="230"/>
      <c r="F25" s="230"/>
      <c r="G25" s="230"/>
      <c r="H25" s="230"/>
      <c r="I25" s="132">
        <v>18</v>
      </c>
      <c r="J25" s="7"/>
      <c r="K25" s="7"/>
    </row>
    <row r="26" spans="1:11" ht="12.75">
      <c r="A26" s="229" t="s">
        <v>177</v>
      </c>
      <c r="B26" s="230"/>
      <c r="C26" s="230"/>
      <c r="D26" s="230"/>
      <c r="E26" s="230"/>
      <c r="F26" s="230"/>
      <c r="G26" s="230"/>
      <c r="H26" s="230"/>
      <c r="I26" s="132">
        <v>19</v>
      </c>
      <c r="J26" s="5"/>
      <c r="K26" s="7"/>
    </row>
    <row r="27" spans="1:11" ht="12.75">
      <c r="A27" s="232" t="s">
        <v>163</v>
      </c>
      <c r="B27" s="233"/>
      <c r="C27" s="233"/>
      <c r="D27" s="233"/>
      <c r="E27" s="233"/>
      <c r="F27" s="233"/>
      <c r="G27" s="233"/>
      <c r="H27" s="233"/>
      <c r="I27" s="132">
        <v>20</v>
      </c>
      <c r="J27" s="62">
        <f>SUM(J22:J26)</f>
        <v>0</v>
      </c>
      <c r="K27" s="51">
        <f>SUM(K22:K26)</f>
        <v>0</v>
      </c>
    </row>
    <row r="28" spans="1:11" ht="12.75">
      <c r="A28" s="229" t="s">
        <v>110</v>
      </c>
      <c r="B28" s="230"/>
      <c r="C28" s="230"/>
      <c r="D28" s="230"/>
      <c r="E28" s="230"/>
      <c r="F28" s="230"/>
      <c r="G28" s="230"/>
      <c r="H28" s="230"/>
      <c r="I28" s="132">
        <v>21</v>
      </c>
      <c r="J28" s="7">
        <v>687739</v>
      </c>
      <c r="K28" s="7">
        <v>2495017</v>
      </c>
    </row>
    <row r="29" spans="1:11" ht="12.75">
      <c r="A29" s="229" t="s">
        <v>111</v>
      </c>
      <c r="B29" s="230"/>
      <c r="C29" s="230"/>
      <c r="D29" s="230"/>
      <c r="E29" s="230"/>
      <c r="F29" s="230"/>
      <c r="G29" s="230"/>
      <c r="H29" s="230"/>
      <c r="I29" s="132">
        <v>22</v>
      </c>
      <c r="J29" s="5"/>
      <c r="K29" s="7"/>
    </row>
    <row r="30" spans="1:11" ht="12.75">
      <c r="A30" s="229" t="s">
        <v>15</v>
      </c>
      <c r="B30" s="230"/>
      <c r="C30" s="230"/>
      <c r="D30" s="230"/>
      <c r="E30" s="230"/>
      <c r="F30" s="230"/>
      <c r="G30" s="230"/>
      <c r="H30" s="230"/>
      <c r="I30" s="132">
        <v>23</v>
      </c>
      <c r="J30" s="5"/>
      <c r="K30" s="7"/>
    </row>
    <row r="31" spans="1:11" ht="12.75">
      <c r="A31" s="232" t="s">
        <v>5</v>
      </c>
      <c r="B31" s="233"/>
      <c r="C31" s="233"/>
      <c r="D31" s="233"/>
      <c r="E31" s="233"/>
      <c r="F31" s="233"/>
      <c r="G31" s="233"/>
      <c r="H31" s="233"/>
      <c r="I31" s="132">
        <v>24</v>
      </c>
      <c r="J31" s="51">
        <f>SUM(J28:J30)</f>
        <v>687739</v>
      </c>
      <c r="K31" s="51">
        <f>SUM(K28:K30)</f>
        <v>2495017</v>
      </c>
    </row>
    <row r="32" spans="1:11" ht="12.75">
      <c r="A32" s="232" t="s">
        <v>33</v>
      </c>
      <c r="B32" s="233"/>
      <c r="C32" s="233"/>
      <c r="D32" s="233"/>
      <c r="E32" s="233"/>
      <c r="F32" s="233"/>
      <c r="G32" s="233"/>
      <c r="H32" s="233"/>
      <c r="I32" s="132">
        <v>25</v>
      </c>
      <c r="J32" s="62">
        <v>0</v>
      </c>
      <c r="K32" s="62">
        <f>IF(K27&gt;K31,K27-K31,0)</f>
        <v>0</v>
      </c>
    </row>
    <row r="33" spans="1:11" ht="12.75">
      <c r="A33" s="232" t="s">
        <v>34</v>
      </c>
      <c r="B33" s="233"/>
      <c r="C33" s="233"/>
      <c r="D33" s="233"/>
      <c r="E33" s="233"/>
      <c r="F33" s="233"/>
      <c r="G33" s="233"/>
      <c r="H33" s="233"/>
      <c r="I33" s="132">
        <v>26</v>
      </c>
      <c r="J33" s="62">
        <f>IF(J31&gt;J27,J31-J27,0)</f>
        <v>687739</v>
      </c>
      <c r="K33" s="51">
        <f>IF(K31&gt;K27,K31-K27,0)</f>
        <v>2495017</v>
      </c>
    </row>
    <row r="34" spans="1:11" ht="12.75">
      <c r="A34" s="241" t="s">
        <v>155</v>
      </c>
      <c r="B34" s="283"/>
      <c r="C34" s="283"/>
      <c r="D34" s="283"/>
      <c r="E34" s="283"/>
      <c r="F34" s="283"/>
      <c r="G34" s="283"/>
      <c r="H34" s="283"/>
      <c r="I34" s="284"/>
      <c r="J34" s="284"/>
      <c r="K34" s="285"/>
    </row>
    <row r="35" spans="1:11" ht="12.75">
      <c r="A35" s="229" t="s">
        <v>169</v>
      </c>
      <c r="B35" s="230"/>
      <c r="C35" s="230"/>
      <c r="D35" s="230"/>
      <c r="E35" s="230"/>
      <c r="F35" s="230"/>
      <c r="G35" s="230"/>
      <c r="H35" s="230"/>
      <c r="I35" s="132">
        <v>27</v>
      </c>
      <c r="J35" s="5"/>
      <c r="K35" s="7"/>
    </row>
    <row r="36" spans="1:11" ht="12.75">
      <c r="A36" s="229" t="s">
        <v>24</v>
      </c>
      <c r="B36" s="230"/>
      <c r="C36" s="230"/>
      <c r="D36" s="230"/>
      <c r="E36" s="230"/>
      <c r="F36" s="230"/>
      <c r="G36" s="230"/>
      <c r="H36" s="230"/>
      <c r="I36" s="132">
        <v>28</v>
      </c>
      <c r="J36" s="7"/>
      <c r="K36" s="7"/>
    </row>
    <row r="37" spans="1:11" ht="12.75">
      <c r="A37" s="229" t="s">
        <v>25</v>
      </c>
      <c r="B37" s="230"/>
      <c r="C37" s="230"/>
      <c r="D37" s="230"/>
      <c r="E37" s="230"/>
      <c r="F37" s="230"/>
      <c r="G37" s="230"/>
      <c r="H37" s="230"/>
      <c r="I37" s="132">
        <v>29</v>
      </c>
      <c r="J37" s="5"/>
      <c r="K37" s="7"/>
    </row>
    <row r="38" spans="1:11" ht="12.75">
      <c r="A38" s="232" t="s">
        <v>63</v>
      </c>
      <c r="B38" s="233"/>
      <c r="C38" s="233"/>
      <c r="D38" s="233"/>
      <c r="E38" s="233"/>
      <c r="F38" s="233"/>
      <c r="G38" s="233"/>
      <c r="H38" s="233"/>
      <c r="I38" s="132">
        <v>30</v>
      </c>
      <c r="J38" s="62">
        <f>SUM(J35:J37)</f>
        <v>0</v>
      </c>
      <c r="K38" s="62">
        <f>SUM(K35:K37)</f>
        <v>0</v>
      </c>
    </row>
    <row r="39" spans="1:11" ht="12.75">
      <c r="A39" s="229" t="s">
        <v>26</v>
      </c>
      <c r="B39" s="230"/>
      <c r="C39" s="230"/>
      <c r="D39" s="230"/>
      <c r="E39" s="230"/>
      <c r="F39" s="230"/>
      <c r="G39" s="230"/>
      <c r="H39" s="230"/>
      <c r="I39" s="132">
        <v>31</v>
      </c>
      <c r="J39" s="5"/>
      <c r="K39" s="7"/>
    </row>
    <row r="40" spans="1:11" ht="12.75">
      <c r="A40" s="229" t="s">
        <v>27</v>
      </c>
      <c r="B40" s="230"/>
      <c r="C40" s="230"/>
      <c r="D40" s="230"/>
      <c r="E40" s="230"/>
      <c r="F40" s="230"/>
      <c r="G40" s="230"/>
      <c r="H40" s="230"/>
      <c r="I40" s="132">
        <v>32</v>
      </c>
      <c r="J40" s="5"/>
      <c r="K40" s="7"/>
    </row>
    <row r="41" spans="1:11" ht="12.75">
      <c r="A41" s="229" t="s">
        <v>28</v>
      </c>
      <c r="B41" s="230"/>
      <c r="C41" s="230"/>
      <c r="D41" s="230"/>
      <c r="E41" s="230"/>
      <c r="F41" s="230"/>
      <c r="G41" s="230"/>
      <c r="H41" s="230"/>
      <c r="I41" s="132">
        <v>33</v>
      </c>
      <c r="J41" s="5"/>
      <c r="K41" s="7"/>
    </row>
    <row r="42" spans="1:11" ht="12.75">
      <c r="A42" s="229" t="s">
        <v>29</v>
      </c>
      <c r="B42" s="230"/>
      <c r="C42" s="230"/>
      <c r="D42" s="230"/>
      <c r="E42" s="230"/>
      <c r="F42" s="230"/>
      <c r="G42" s="230"/>
      <c r="H42" s="230"/>
      <c r="I42" s="132">
        <v>34</v>
      </c>
      <c r="J42" s="5"/>
      <c r="K42" s="7"/>
    </row>
    <row r="43" spans="1:11" ht="12.75">
      <c r="A43" s="229" t="s">
        <v>30</v>
      </c>
      <c r="B43" s="230"/>
      <c r="C43" s="230"/>
      <c r="D43" s="230"/>
      <c r="E43" s="230"/>
      <c r="F43" s="230"/>
      <c r="G43" s="230"/>
      <c r="H43" s="230"/>
      <c r="I43" s="132">
        <v>35</v>
      </c>
      <c r="J43" s="5"/>
      <c r="K43" s="7"/>
    </row>
    <row r="44" spans="1:11" ht="12.75">
      <c r="A44" s="232" t="s">
        <v>64</v>
      </c>
      <c r="B44" s="233"/>
      <c r="C44" s="233"/>
      <c r="D44" s="233"/>
      <c r="E44" s="233"/>
      <c r="F44" s="233"/>
      <c r="G44" s="233"/>
      <c r="H44" s="233"/>
      <c r="I44" s="132">
        <v>36</v>
      </c>
      <c r="J44" s="62">
        <f>SUM(J39:J43)</f>
        <v>0</v>
      </c>
      <c r="K44" s="62">
        <f>SUM(K39:K43)</f>
        <v>0</v>
      </c>
    </row>
    <row r="45" spans="1:11" ht="12.75">
      <c r="A45" s="232" t="s">
        <v>16</v>
      </c>
      <c r="B45" s="233"/>
      <c r="C45" s="233"/>
      <c r="D45" s="233"/>
      <c r="E45" s="233"/>
      <c r="F45" s="233"/>
      <c r="G45" s="233"/>
      <c r="H45" s="233"/>
      <c r="I45" s="132">
        <v>37</v>
      </c>
      <c r="J45" s="62">
        <f>IF(J38&gt;J44,J38-J44,0)</f>
        <v>0</v>
      </c>
      <c r="K45" s="62">
        <f>IF(K38&gt;K44,K38-K44,0)</f>
        <v>0</v>
      </c>
    </row>
    <row r="46" spans="1:11" ht="12.75">
      <c r="A46" s="232" t="s">
        <v>17</v>
      </c>
      <c r="B46" s="233"/>
      <c r="C46" s="233"/>
      <c r="D46" s="233"/>
      <c r="E46" s="233"/>
      <c r="F46" s="233"/>
      <c r="G46" s="233"/>
      <c r="H46" s="233"/>
      <c r="I46" s="132">
        <v>38</v>
      </c>
      <c r="J46" s="62">
        <f>IF(J44&gt;J38,J44-J38,0)</f>
        <v>0</v>
      </c>
      <c r="K46" s="62">
        <f>IF(K44&gt;K38,K44-K38,0)</f>
        <v>0</v>
      </c>
    </row>
    <row r="47" spans="1:13" ht="12.75">
      <c r="A47" s="229" t="s">
        <v>65</v>
      </c>
      <c r="B47" s="230"/>
      <c r="C47" s="230"/>
      <c r="D47" s="230"/>
      <c r="E47" s="230"/>
      <c r="F47" s="230"/>
      <c r="G47" s="230"/>
      <c r="H47" s="230"/>
      <c r="I47" s="132">
        <v>39</v>
      </c>
      <c r="J47" s="62">
        <f>IF(J19-J20+J32-J33+J45-J46&gt;0,J19-J20+J32-J33+J45-J46,0)</f>
        <v>640050</v>
      </c>
      <c r="K47" s="62">
        <f>IF(K19-K20+K32-K33+K45-K46&gt;0,K19-K20+K32-K33+K45-K46,0)</f>
        <v>226167</v>
      </c>
      <c r="M47" s="131"/>
    </row>
    <row r="48" spans="1:11" ht="12.75">
      <c r="A48" s="229" t="s">
        <v>66</v>
      </c>
      <c r="B48" s="230"/>
      <c r="C48" s="230"/>
      <c r="D48" s="230"/>
      <c r="E48" s="230"/>
      <c r="F48" s="230"/>
      <c r="G48" s="230"/>
      <c r="H48" s="230"/>
      <c r="I48" s="132">
        <v>40</v>
      </c>
      <c r="J48" s="62">
        <f>IF(J20-J19+J33-J32+J46-J45&gt;0,J20-J19+J33-J32+J46-J45,0)</f>
        <v>0</v>
      </c>
      <c r="K48" s="62">
        <f>IF(K20-K19+K33-K32+K46-K45&gt;0,K20-K19+K33-K32+K46-K45,0)</f>
        <v>0</v>
      </c>
    </row>
    <row r="49" spans="1:11" ht="12.75">
      <c r="A49" s="229" t="s">
        <v>156</v>
      </c>
      <c r="B49" s="230"/>
      <c r="C49" s="230"/>
      <c r="D49" s="230"/>
      <c r="E49" s="230"/>
      <c r="F49" s="230"/>
      <c r="G49" s="230"/>
      <c r="H49" s="230"/>
      <c r="I49" s="132">
        <v>41</v>
      </c>
      <c r="J49" s="7">
        <v>146062</v>
      </c>
      <c r="K49" s="7">
        <v>188429</v>
      </c>
    </row>
    <row r="50" spans="1:11" ht="12.75">
      <c r="A50" s="229" t="s">
        <v>170</v>
      </c>
      <c r="B50" s="230"/>
      <c r="C50" s="230"/>
      <c r="D50" s="230"/>
      <c r="E50" s="230"/>
      <c r="F50" s="230"/>
      <c r="G50" s="230"/>
      <c r="H50" s="230"/>
      <c r="I50" s="132">
        <v>42</v>
      </c>
      <c r="J50" s="7">
        <v>640050</v>
      </c>
      <c r="K50" s="7">
        <v>226167</v>
      </c>
    </row>
    <row r="51" spans="1:11" ht="12.75">
      <c r="A51" s="229" t="s">
        <v>171</v>
      </c>
      <c r="B51" s="230"/>
      <c r="C51" s="230"/>
      <c r="D51" s="230"/>
      <c r="E51" s="230"/>
      <c r="F51" s="230"/>
      <c r="G51" s="230"/>
      <c r="H51" s="230"/>
      <c r="I51" s="132">
        <v>43</v>
      </c>
      <c r="J51" s="7"/>
      <c r="K51" s="7"/>
    </row>
    <row r="52" spans="1:11" ht="12.75">
      <c r="A52" s="208" t="s">
        <v>172</v>
      </c>
      <c r="B52" s="209"/>
      <c r="C52" s="209"/>
      <c r="D52" s="209"/>
      <c r="E52" s="209"/>
      <c r="F52" s="209"/>
      <c r="G52" s="209"/>
      <c r="H52" s="209"/>
      <c r="I52" s="4">
        <v>44</v>
      </c>
      <c r="J52" s="59">
        <v>786112</v>
      </c>
      <c r="K52" s="59">
        <f>SUM(K49+K50)</f>
        <v>414596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K1:K9 L1:IV65536 A1:J65536 K11:K65536"/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9" t="s">
        <v>191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302" t="s">
        <v>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33.75">
      <c r="A4" s="291" t="s">
        <v>54</v>
      </c>
      <c r="B4" s="291"/>
      <c r="C4" s="291"/>
      <c r="D4" s="291"/>
      <c r="E4" s="291"/>
      <c r="F4" s="291"/>
      <c r="G4" s="291"/>
      <c r="H4" s="291"/>
      <c r="I4" s="64" t="s">
        <v>271</v>
      </c>
      <c r="J4" s="65" t="s">
        <v>310</v>
      </c>
      <c r="K4" s="65" t="s">
        <v>311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70">
        <v>2</v>
      </c>
      <c r="J5" s="71" t="s">
        <v>275</v>
      </c>
      <c r="K5" s="71" t="s">
        <v>276</v>
      </c>
    </row>
    <row r="6" spans="1:11" ht="12.75">
      <c r="A6" s="218" t="s">
        <v>151</v>
      </c>
      <c r="B6" s="219"/>
      <c r="C6" s="219"/>
      <c r="D6" s="219"/>
      <c r="E6" s="219"/>
      <c r="F6" s="219"/>
      <c r="G6" s="219"/>
      <c r="H6" s="219"/>
      <c r="I6" s="293"/>
      <c r="J6" s="293"/>
      <c r="K6" s="294"/>
    </row>
    <row r="7" spans="1:11" ht="12.75">
      <c r="A7" s="226" t="s">
        <v>193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114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115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116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117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63" t="s">
        <v>192</v>
      </c>
      <c r="B12" s="264"/>
      <c r="C12" s="264"/>
      <c r="D12" s="264"/>
      <c r="E12" s="264"/>
      <c r="F12" s="264"/>
      <c r="G12" s="264"/>
      <c r="H12" s="264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26" t="s">
        <v>118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119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120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121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122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123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63" t="s">
        <v>42</v>
      </c>
      <c r="B19" s="264"/>
      <c r="C19" s="264"/>
      <c r="D19" s="264"/>
      <c r="E19" s="264"/>
      <c r="F19" s="264"/>
      <c r="G19" s="264"/>
      <c r="H19" s="264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63" t="s">
        <v>103</v>
      </c>
      <c r="B20" s="297"/>
      <c r="C20" s="297"/>
      <c r="D20" s="297"/>
      <c r="E20" s="297"/>
      <c r="F20" s="297"/>
      <c r="G20" s="297"/>
      <c r="H20" s="298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95" t="s">
        <v>104</v>
      </c>
      <c r="B21" s="299"/>
      <c r="C21" s="299"/>
      <c r="D21" s="299"/>
      <c r="E21" s="299"/>
      <c r="F21" s="299"/>
      <c r="G21" s="299"/>
      <c r="H21" s="300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8" t="s">
        <v>154</v>
      </c>
      <c r="B22" s="219"/>
      <c r="C22" s="219"/>
      <c r="D22" s="219"/>
      <c r="E22" s="219"/>
      <c r="F22" s="219"/>
      <c r="G22" s="219"/>
      <c r="H22" s="219"/>
      <c r="I22" s="293"/>
      <c r="J22" s="293"/>
      <c r="K22" s="294"/>
    </row>
    <row r="23" spans="1:11" ht="12.75">
      <c r="A23" s="226" t="s">
        <v>160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161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312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313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162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63" t="s">
        <v>109</v>
      </c>
      <c r="B28" s="264"/>
      <c r="C28" s="264"/>
      <c r="D28" s="264"/>
      <c r="E28" s="264"/>
      <c r="F28" s="264"/>
      <c r="G28" s="264"/>
      <c r="H28" s="264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63" t="s">
        <v>43</v>
      </c>
      <c r="B32" s="264"/>
      <c r="C32" s="264"/>
      <c r="D32" s="264"/>
      <c r="E32" s="264"/>
      <c r="F32" s="264"/>
      <c r="G32" s="264"/>
      <c r="H32" s="264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63" t="s">
        <v>105</v>
      </c>
      <c r="B33" s="264"/>
      <c r="C33" s="264"/>
      <c r="D33" s="264"/>
      <c r="E33" s="264"/>
      <c r="F33" s="264"/>
      <c r="G33" s="264"/>
      <c r="H33" s="264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63" t="s">
        <v>106</v>
      </c>
      <c r="B34" s="264"/>
      <c r="C34" s="264"/>
      <c r="D34" s="264"/>
      <c r="E34" s="264"/>
      <c r="F34" s="264"/>
      <c r="G34" s="264"/>
      <c r="H34" s="264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8" t="s">
        <v>155</v>
      </c>
      <c r="B35" s="219"/>
      <c r="C35" s="219"/>
      <c r="D35" s="219"/>
      <c r="E35" s="219"/>
      <c r="F35" s="219"/>
      <c r="G35" s="219"/>
      <c r="H35" s="219"/>
      <c r="I35" s="293">
        <v>0</v>
      </c>
      <c r="J35" s="293"/>
      <c r="K35" s="294"/>
    </row>
    <row r="36" spans="1:11" ht="12.75">
      <c r="A36" s="226" t="s">
        <v>169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24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25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63" t="s">
        <v>44</v>
      </c>
      <c r="B39" s="264"/>
      <c r="C39" s="264"/>
      <c r="D39" s="264"/>
      <c r="E39" s="264"/>
      <c r="F39" s="264"/>
      <c r="G39" s="264"/>
      <c r="H39" s="264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26" t="s">
        <v>26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27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28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29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30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63" t="s">
        <v>143</v>
      </c>
      <c r="B45" s="264"/>
      <c r="C45" s="264"/>
      <c r="D45" s="264"/>
      <c r="E45" s="264"/>
      <c r="F45" s="264"/>
      <c r="G45" s="264"/>
      <c r="H45" s="264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63" t="s">
        <v>157</v>
      </c>
      <c r="B46" s="264"/>
      <c r="C46" s="264"/>
      <c r="D46" s="264"/>
      <c r="E46" s="264"/>
      <c r="F46" s="264"/>
      <c r="G46" s="264"/>
      <c r="H46" s="264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63" t="s">
        <v>158</v>
      </c>
      <c r="B47" s="264"/>
      <c r="C47" s="264"/>
      <c r="D47" s="264"/>
      <c r="E47" s="264"/>
      <c r="F47" s="264"/>
      <c r="G47" s="264"/>
      <c r="H47" s="264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63" t="s">
        <v>144</v>
      </c>
      <c r="B48" s="264"/>
      <c r="C48" s="264"/>
      <c r="D48" s="264"/>
      <c r="E48" s="264"/>
      <c r="F48" s="264"/>
      <c r="G48" s="264"/>
      <c r="H48" s="264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63" t="s">
        <v>14</v>
      </c>
      <c r="B49" s="264"/>
      <c r="C49" s="264"/>
      <c r="D49" s="264"/>
      <c r="E49" s="264"/>
      <c r="F49" s="264"/>
      <c r="G49" s="264"/>
      <c r="H49" s="264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63" t="s">
        <v>156</v>
      </c>
      <c r="B50" s="264"/>
      <c r="C50" s="264"/>
      <c r="D50" s="264"/>
      <c r="E50" s="264"/>
      <c r="F50" s="264"/>
      <c r="G50" s="264"/>
      <c r="H50" s="264"/>
      <c r="I50" s="1">
        <v>42</v>
      </c>
      <c r="J50" s="5"/>
      <c r="K50" s="7"/>
    </row>
    <row r="51" spans="1:11" ht="12.75">
      <c r="A51" s="263" t="s">
        <v>170</v>
      </c>
      <c r="B51" s="264"/>
      <c r="C51" s="264"/>
      <c r="D51" s="264"/>
      <c r="E51" s="264"/>
      <c r="F51" s="264"/>
      <c r="G51" s="264"/>
      <c r="H51" s="264"/>
      <c r="I51" s="1">
        <v>43</v>
      </c>
      <c r="J51" s="5"/>
      <c r="K51" s="7"/>
    </row>
    <row r="52" spans="1:11" ht="12.75">
      <c r="A52" s="263" t="s">
        <v>171</v>
      </c>
      <c r="B52" s="264"/>
      <c r="C52" s="264"/>
      <c r="D52" s="264"/>
      <c r="E52" s="264"/>
      <c r="F52" s="264"/>
      <c r="G52" s="264"/>
      <c r="H52" s="264"/>
      <c r="I52" s="1">
        <v>44</v>
      </c>
      <c r="J52" s="5"/>
      <c r="K52" s="7"/>
    </row>
    <row r="53" spans="1:11" ht="12.75">
      <c r="A53" s="295" t="s">
        <v>172</v>
      </c>
      <c r="B53" s="296"/>
      <c r="C53" s="296"/>
      <c r="D53" s="296"/>
      <c r="E53" s="296"/>
      <c r="F53" s="296"/>
      <c r="G53" s="296"/>
      <c r="H53" s="296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14" sqref="J14:K14"/>
    </sheetView>
  </sheetViews>
  <sheetFormatPr defaultColWidth="9.140625" defaultRowHeight="12.75"/>
  <cols>
    <col min="1" max="1" width="14.8515625" style="73" customWidth="1"/>
    <col min="2" max="2" width="2.00390625" style="73" customWidth="1"/>
    <col min="3" max="3" width="9.140625" style="73" customWidth="1"/>
    <col min="4" max="4" width="7.28125" style="73" customWidth="1"/>
    <col min="5" max="5" width="8.28125" style="73" customWidth="1"/>
    <col min="6" max="6" width="5.421875" style="73" customWidth="1"/>
    <col min="7" max="7" width="9.140625" style="73" customWidth="1"/>
    <col min="8" max="8" width="3.57421875" style="73" customWidth="1"/>
    <col min="9" max="10" width="9.140625" style="73" customWidth="1"/>
    <col min="11" max="11" width="9.421875" style="73" bestFit="1" customWidth="1"/>
    <col min="12" max="16384" width="9.140625" style="73" customWidth="1"/>
  </cols>
  <sheetData>
    <row r="1" spans="1:12" ht="12.75">
      <c r="A1" s="319" t="s">
        <v>273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72"/>
    </row>
    <row r="2" spans="1:12" ht="12.75">
      <c r="A2" s="123" t="s">
        <v>317</v>
      </c>
      <c r="B2" s="124"/>
      <c r="C2" s="306" t="s">
        <v>274</v>
      </c>
      <c r="D2" s="306"/>
      <c r="E2" s="126" t="s">
        <v>314</v>
      </c>
      <c r="F2" s="125" t="s">
        <v>242</v>
      </c>
      <c r="G2" s="307" t="s">
        <v>336</v>
      </c>
      <c r="H2" s="308"/>
      <c r="I2" s="124"/>
      <c r="J2" s="124"/>
      <c r="K2" s="124"/>
      <c r="L2" s="74"/>
    </row>
    <row r="3" spans="1:11" ht="23.25">
      <c r="A3" s="309" t="s">
        <v>54</v>
      </c>
      <c r="B3" s="309"/>
      <c r="C3" s="309"/>
      <c r="D3" s="309"/>
      <c r="E3" s="309"/>
      <c r="F3" s="309"/>
      <c r="G3" s="309"/>
      <c r="H3" s="309"/>
      <c r="I3" s="76" t="s">
        <v>297</v>
      </c>
      <c r="J3" s="77" t="s">
        <v>145</v>
      </c>
      <c r="K3" s="77" t="s">
        <v>146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79">
        <v>2</v>
      </c>
      <c r="J4" s="78" t="s">
        <v>275</v>
      </c>
      <c r="K4" s="78" t="s">
        <v>276</v>
      </c>
    </row>
    <row r="5" spans="1:11" ht="12.75">
      <c r="A5" s="304" t="s">
        <v>277</v>
      </c>
      <c r="B5" s="305"/>
      <c r="C5" s="305"/>
      <c r="D5" s="305"/>
      <c r="E5" s="305"/>
      <c r="F5" s="305"/>
      <c r="G5" s="305"/>
      <c r="H5" s="305"/>
      <c r="I5" s="42">
        <v>1</v>
      </c>
      <c r="J5" s="6">
        <v>50315800</v>
      </c>
      <c r="K5" s="6">
        <v>50315800</v>
      </c>
    </row>
    <row r="6" spans="1:11" ht="12.75">
      <c r="A6" s="304" t="s">
        <v>278</v>
      </c>
      <c r="B6" s="305"/>
      <c r="C6" s="305"/>
      <c r="D6" s="305"/>
      <c r="E6" s="305"/>
      <c r="F6" s="305"/>
      <c r="G6" s="305"/>
      <c r="H6" s="305"/>
      <c r="I6" s="42">
        <v>2</v>
      </c>
      <c r="J6" s="7"/>
      <c r="K6" s="7"/>
    </row>
    <row r="7" spans="1:11" ht="12.75">
      <c r="A7" s="304" t="s">
        <v>279</v>
      </c>
      <c r="B7" s="305"/>
      <c r="C7" s="305"/>
      <c r="D7" s="305"/>
      <c r="E7" s="305"/>
      <c r="F7" s="305"/>
      <c r="G7" s="305"/>
      <c r="H7" s="305"/>
      <c r="I7" s="42">
        <v>3</v>
      </c>
      <c r="J7" s="7">
        <f>5200746-3691049</f>
        <v>1509697</v>
      </c>
      <c r="K7" s="7">
        <f>5200746-3691049</f>
        <v>1509697</v>
      </c>
    </row>
    <row r="8" spans="1:11" ht="12.75">
      <c r="A8" s="304" t="s">
        <v>280</v>
      </c>
      <c r="B8" s="305"/>
      <c r="C8" s="305"/>
      <c r="D8" s="305"/>
      <c r="E8" s="305"/>
      <c r="F8" s="305"/>
      <c r="G8" s="305"/>
      <c r="H8" s="305"/>
      <c r="I8" s="42">
        <v>4</v>
      </c>
      <c r="J8" s="7">
        <v>-4121038</v>
      </c>
      <c r="K8" s="51">
        <v>-2062613</v>
      </c>
    </row>
    <row r="9" spans="1:11" ht="12.75">
      <c r="A9" s="304" t="s">
        <v>281</v>
      </c>
      <c r="B9" s="305"/>
      <c r="C9" s="305"/>
      <c r="D9" s="305"/>
      <c r="E9" s="305"/>
      <c r="F9" s="305"/>
      <c r="G9" s="305"/>
      <c r="H9" s="305"/>
      <c r="I9" s="42">
        <v>5</v>
      </c>
      <c r="J9" s="7">
        <v>2058425</v>
      </c>
      <c r="K9" s="7">
        <v>5096686</v>
      </c>
    </row>
    <row r="10" spans="1:11" ht="12.75">
      <c r="A10" s="304" t="s">
        <v>282</v>
      </c>
      <c r="B10" s="305"/>
      <c r="C10" s="305"/>
      <c r="D10" s="305"/>
      <c r="E10" s="305"/>
      <c r="F10" s="305"/>
      <c r="G10" s="305"/>
      <c r="H10" s="305"/>
      <c r="I10" s="42">
        <v>6</v>
      </c>
      <c r="J10" s="129"/>
      <c r="K10" s="129"/>
    </row>
    <row r="11" spans="1:11" ht="12.75">
      <c r="A11" s="304" t="s">
        <v>283</v>
      </c>
      <c r="B11" s="305"/>
      <c r="C11" s="305"/>
      <c r="D11" s="305"/>
      <c r="E11" s="305"/>
      <c r="F11" s="305"/>
      <c r="G11" s="305"/>
      <c r="H11" s="305"/>
      <c r="I11" s="42">
        <v>7</v>
      </c>
      <c r="J11" s="129"/>
      <c r="K11" s="129"/>
    </row>
    <row r="12" spans="1:11" ht="12.75">
      <c r="A12" s="304" t="s">
        <v>284</v>
      </c>
      <c r="B12" s="305"/>
      <c r="C12" s="305"/>
      <c r="D12" s="305"/>
      <c r="E12" s="305"/>
      <c r="F12" s="305"/>
      <c r="G12" s="305"/>
      <c r="H12" s="305"/>
      <c r="I12" s="42">
        <v>8</v>
      </c>
      <c r="J12" s="129"/>
      <c r="K12" s="129"/>
    </row>
    <row r="13" spans="1:11" ht="12.75">
      <c r="A13" s="304" t="s">
        <v>285</v>
      </c>
      <c r="B13" s="305"/>
      <c r="C13" s="305"/>
      <c r="D13" s="305"/>
      <c r="E13" s="305"/>
      <c r="F13" s="305"/>
      <c r="G13" s="305"/>
      <c r="H13" s="305"/>
      <c r="I13" s="42">
        <v>9</v>
      </c>
      <c r="J13" s="129"/>
      <c r="K13" s="129"/>
    </row>
    <row r="14" spans="1:11" ht="12.75">
      <c r="A14" s="311" t="s">
        <v>286</v>
      </c>
      <c r="B14" s="312"/>
      <c r="C14" s="312"/>
      <c r="D14" s="312"/>
      <c r="E14" s="312"/>
      <c r="F14" s="312"/>
      <c r="G14" s="312"/>
      <c r="H14" s="312"/>
      <c r="I14" s="42">
        <v>10</v>
      </c>
      <c r="J14" s="51">
        <f>SUM(J5:J13)</f>
        <v>49762884</v>
      </c>
      <c r="K14" s="51">
        <f>SUM(K5:K13)</f>
        <v>54859570</v>
      </c>
    </row>
    <row r="15" spans="1:11" ht="12.75">
      <c r="A15" s="304" t="s">
        <v>287</v>
      </c>
      <c r="B15" s="305"/>
      <c r="C15" s="305"/>
      <c r="D15" s="305"/>
      <c r="E15" s="305"/>
      <c r="F15" s="305"/>
      <c r="G15" s="305"/>
      <c r="H15" s="305"/>
      <c r="I15" s="42">
        <v>11</v>
      </c>
      <c r="J15" s="44"/>
      <c r="K15" s="44"/>
    </row>
    <row r="16" spans="1:11" ht="12.75">
      <c r="A16" s="304" t="s">
        <v>288</v>
      </c>
      <c r="B16" s="305"/>
      <c r="C16" s="305"/>
      <c r="D16" s="305"/>
      <c r="E16" s="305"/>
      <c r="F16" s="305"/>
      <c r="G16" s="305"/>
      <c r="H16" s="305"/>
      <c r="I16" s="42">
        <v>12</v>
      </c>
      <c r="J16" s="44"/>
      <c r="K16" s="44"/>
    </row>
    <row r="17" spans="1:11" ht="12.75">
      <c r="A17" s="304" t="s">
        <v>289</v>
      </c>
      <c r="B17" s="305"/>
      <c r="C17" s="305"/>
      <c r="D17" s="305"/>
      <c r="E17" s="305"/>
      <c r="F17" s="305"/>
      <c r="G17" s="305"/>
      <c r="H17" s="305"/>
      <c r="I17" s="42">
        <v>13</v>
      </c>
      <c r="J17" s="44"/>
      <c r="K17" s="44"/>
    </row>
    <row r="18" spans="1:11" ht="12.75">
      <c r="A18" s="304" t="s">
        <v>290</v>
      </c>
      <c r="B18" s="305"/>
      <c r="C18" s="305"/>
      <c r="D18" s="305"/>
      <c r="E18" s="305"/>
      <c r="F18" s="305"/>
      <c r="G18" s="305"/>
      <c r="H18" s="305"/>
      <c r="I18" s="42">
        <v>14</v>
      </c>
      <c r="J18" s="44"/>
      <c r="K18" s="44"/>
    </row>
    <row r="19" spans="1:11" ht="12.75">
      <c r="A19" s="304" t="s">
        <v>291</v>
      </c>
      <c r="B19" s="305"/>
      <c r="C19" s="305"/>
      <c r="D19" s="305"/>
      <c r="E19" s="305"/>
      <c r="F19" s="305"/>
      <c r="G19" s="305"/>
      <c r="H19" s="305"/>
      <c r="I19" s="42">
        <v>15</v>
      </c>
      <c r="J19" s="44"/>
      <c r="K19" s="44"/>
    </row>
    <row r="20" spans="1:11" ht="12.75">
      <c r="A20" s="304" t="s">
        <v>292</v>
      </c>
      <c r="B20" s="305"/>
      <c r="C20" s="305"/>
      <c r="D20" s="305"/>
      <c r="E20" s="305"/>
      <c r="F20" s="305"/>
      <c r="G20" s="305"/>
      <c r="H20" s="305"/>
      <c r="I20" s="42">
        <v>16</v>
      </c>
      <c r="J20" s="44"/>
      <c r="K20" s="44"/>
    </row>
    <row r="21" spans="1:11" ht="12.75">
      <c r="A21" s="311" t="s">
        <v>293</v>
      </c>
      <c r="B21" s="312"/>
      <c r="C21" s="312"/>
      <c r="D21" s="312"/>
      <c r="E21" s="312"/>
      <c r="F21" s="312"/>
      <c r="G21" s="312"/>
      <c r="H21" s="312"/>
      <c r="I21" s="42">
        <v>17</v>
      </c>
      <c r="J21" s="75"/>
      <c r="K21" s="75"/>
    </row>
    <row r="22" spans="1:11" ht="12.75">
      <c r="A22" s="321"/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ht="12.75">
      <c r="A23" s="313" t="s">
        <v>294</v>
      </c>
      <c r="B23" s="314"/>
      <c r="C23" s="314"/>
      <c r="D23" s="314"/>
      <c r="E23" s="314"/>
      <c r="F23" s="314"/>
      <c r="G23" s="314"/>
      <c r="H23" s="314"/>
      <c r="I23" s="45">
        <v>18</v>
      </c>
      <c r="J23" s="43"/>
      <c r="K23" s="43"/>
    </row>
    <row r="24" spans="1:11" ht="17.25" customHeight="1">
      <c r="A24" s="315" t="s">
        <v>295</v>
      </c>
      <c r="B24" s="316"/>
      <c r="C24" s="316"/>
      <c r="D24" s="316"/>
      <c r="E24" s="316"/>
      <c r="F24" s="316"/>
      <c r="G24" s="316"/>
      <c r="H24" s="316"/>
      <c r="I24" s="46">
        <v>19</v>
      </c>
      <c r="J24" s="75"/>
      <c r="K24" s="75"/>
    </row>
    <row r="25" spans="1:11" ht="30" customHeight="1">
      <c r="A25" s="317" t="s">
        <v>296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0:J65536 K6 J1:K4 K8:K65536"/>
    <dataValidation type="whole" operator="notEqual" allowBlank="1" showInputMessage="1" showErrorMessage="1" errorTitle="Pogrešan unos" error="Mogu se unijeti samo cjelobrojne vrijednosti." sqref="J5:J9 K5 K7">
      <formula1>999999999999</formula1>
    </dataValidation>
  </dataValidations>
  <printOptions/>
  <pageMargins left="0.7480314960629921" right="0.5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7" sqref="A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272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28" t="s">
        <v>331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 customHeight="1">
      <c r="A5" s="128" t="s">
        <v>332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 customHeight="1">
      <c r="A6" s="128" t="s">
        <v>333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 customHeight="1">
      <c r="A7" s="128" t="s">
        <v>330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2018-10-29T07:53:14Z</cp:lastPrinted>
  <dcterms:created xsi:type="dcterms:W3CDTF">2008-10-17T11:51:54Z</dcterms:created>
  <dcterms:modified xsi:type="dcterms:W3CDTF">2018-10-29T07:57:54Z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