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<sst xmlns="http://schemas.openxmlformats.org/spreadsheetml/2006/main" count="403" uniqueCount="348">
  <si>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</si>
  <si>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</si>
  <si>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</si>
  <si>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</si>
  <si>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</si>
  <si>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</si>
  <si>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</si>
  <si>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</si>
  <si>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</si>
  <si>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</si>
  <si>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</si>
  <si>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</si>
  <si>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</si>
  <si>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</si>
  <si>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</si>
  <si>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</si>
  <si>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</si>
  <si>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</si>
  <si>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</si>
  <si>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</si>
  <si>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</si>
  <si>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</si>
  <si>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</si>
  <si>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</si>
  <si>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</si>
  <si>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</si>
  <si>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</si>
  <si>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</si>
  <si>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</si>
  <si>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</si>
  <si>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</si>
  <si>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</si>
  <si>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</si>
  <si>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</si>
  <si>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</si>
  <si>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</si>
  <si>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</si>
  <si>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</si>
  <si>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</si>
  <si>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</si>
  <si>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</si>
  <si>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</si>
  <si>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</si>
  <si>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</si>
  <si>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</si>
  <si>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</si>
  <si>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</si>
  <si>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</si>
  <si>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</si>
  <si>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</si>
  <si>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</si>
  <si>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</si>
  <si>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</si>
  <si>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</si>
  <si>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</si>
  <si>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</si>
  <si>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</si>
  <si>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</si>
  <si>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</si>
  <si>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</si>
  <si>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</si>
  <si>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</si>
  <si>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</si>
  <si>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</si>
  <si>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</si>
  <si>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</si>
  <si>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</si>
  <si>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</si>
  <si>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</si>
  <si>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</si>
  <si>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</si>
  <si>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</si>
  <si>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</si>
  <si>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</si>
  <si>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</si>
  <si>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</si>
  <si>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</si>
  <si>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</si>
  <si>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</si>
  <si>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</si>
  <si>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</si>
  <si>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</si>
  <si>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</si>
  <si>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</si>
  <si>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</si>
  <si>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</si>
  <si>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</si>
  <si>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</si>
  <si>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</si>
  <si>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</si>
  <si>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</si>
  <si>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</si>
  <si>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</si>
  <si>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</si>
  <si>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</si>
  <si>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</si>
  <si>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</si>
  <si>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</si>
  <si>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</si>
  <si>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</si>
  <si>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</si>
  <si>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</si>
  <si>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</si>
  <si>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</si>
  <si>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</si>
  <si>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</si>
  <si>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</si>
  <si>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</si>
  <si>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</si>
  <si>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</si>
  <si>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</si>
  <si>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</si>
  <si>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</si>
  <si>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</si>
  <si>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</si>
  <si>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</si>
  <si>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</si>
  <si>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</si>
  <si>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</si>
  <si>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</si>
  <si>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</si>
  <si>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</si>
  <si>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</si>
  <si>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</si>
  <si>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</si>
  <si>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</si>
  <si>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</si>
  <si>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</si>
  <si>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</si>
  <si>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</si>
  <si>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</si>
  <si>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</si>
  <si>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</si>
  <si>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</si>
  <si>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</si>
  <si>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</si>
  <si>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</si>
  <si>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</si>
  <si>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</si>
  <si>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</si>
  <si>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</si>
  <si>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</si>
  <si>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</si>
  <si>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</si>
  <si>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</si>
  <si>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</si>
  <si>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</si>
  <si>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</si>
  <si>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</si>
  <si>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</si>
  <si>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</si>
  <si>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</si>
  <si>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</si>
  <si>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</si>
  <si>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</si>
  <si>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</si>
  <si>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</si>
  <si>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</si>
  <si>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</si>
  <si>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</si>
  <si>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</si>
  <si>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</si>
  <si>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</si>
  <si>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</si>
  <si>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</si>
  <si>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</si>
  <si>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</si>
  <si>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</si>
  <si>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</si>
  <si>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</si>
  <si>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</si>
  <si>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</si>
  <si>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</si>
  <si>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</si>
  <si>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</si>
  <si>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</si>
  <si>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</si>
  <si>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</si>
  <si>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</si>
  <si>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</si>
  <si>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</si>
  <si>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</si>
  <si>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</si>
  <si>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</si>
  <si>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</si>
  <si>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</si>
  <si>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</si>
  <si>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</si>
  <si>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</si>
  <si>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</si>
  <si>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</si>
  <si>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</si>
  <si>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</si>
  <si>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</si>
  <si>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</si>
  <si>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</si>
  <si>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</si>
  <si>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</si>
  <si>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</si>
  <si>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</si>
  <si>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</si>
  <si>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</si>
  <si>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</si>
  <si>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</si>
  <si>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</si>
  <si>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</si>
  <si>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</si>
  <si>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</si>
  <si>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</si>
  <si>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</si>
  <si>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</si>
  <si>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</si>
  <si>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</si>
  <si>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</si>
  <si>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</si>
  <si>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</si>
  <si>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</si>
  <si>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</si>
  <si>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</si>
  <si>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</si>
  <si>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</si>
  <si>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</si>
  <si>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</si>
  <si>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</si>
  <si>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</si>
  <si>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</si>
  <si>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</si>
  <si>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</si>
  <si>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</si>
  <si>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</si>
  <si>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</si>
  <si>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</si>
  <si>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</si>
  <si>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</si>
  <si>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</si>
  <si>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</si>
  <si>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</si>
  <si>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</si>
  <si>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</si>
  <si>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</si>
  <si>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</si>
  <si>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</si>
  <si>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</si>
  <si>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</si>
  <si>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</si>
  <si>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</si>
  <si>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</si>
  <si>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</si>
  <si>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</si>
  <si>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</si>
  <si>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</si>
  <si>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</si>
  <si>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</si>
  <si>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</si>
  <si>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</si>
  <si>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</si>
  <si>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</si>
  <si>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</si>
  <si>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</si>
  <si>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</si>
  <si>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</si>
  <si>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</si>
  <si>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</si>
  <si>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</si>
  <si>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</si>
  <si>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</si>
  <si>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</si>
  <si>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</si>
  <si>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</si>
  <si>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</si>
  <si>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</si>
  <si>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</si>
  <si>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</si>
  <si>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</si>
  <si>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</si>
  <si>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</si>
  <si>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</si>
  <si>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</si>
  <si>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</si>
  <si>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</si>
  <si>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</si>
  <si>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</si>
  <si>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</si>
  <si>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</si>
  <si>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</si>
  <si>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</si>
  <si>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</si>
  <si>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</si>
  <si>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</si>
  <si>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</si>
  <si>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</si>
  <si>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</si>
  <si>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</si>
  <si>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</si>
  <si>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</si>
  <si>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</si>
  <si>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</si>
  <si>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</si>
  <si>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</si>
  <si>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</si>
  <si>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</si>
  <si>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</si>
  <si>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</si>
  <si>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</si>
  <si>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</si>
  <si>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</si>
  <si>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</si>
  <si>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</si>
  <si>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</si>
  <si>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</si>
  <si>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</si>
  <si>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</si>
  <si>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</si>
  <si>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</si>
  <si>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</si>
  <si>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</si>
  <si>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</si>
  <si>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</si>
  <si>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</si>
  <si>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</si>
  <si>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</si>
  <si>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</si>
  <si>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</si>
  <si>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03244024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</si>
  <si>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</si>
  <si>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</si>
  <si>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</si>
  <si>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</si>
  <si>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</si>
  <si>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</si>
  <si>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</si>
  <si>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ISTARSKA</t>
  </si>
  <si>
    <t>DA</t>
  </si>
  <si>
    <t>03866904</t>
  </si>
  <si>
    <t>MATELJAK TEA</t>
  </si>
  <si>
    <t>052/541684</t>
  </si>
  <si>
    <t>tea.mateljak@brionka.hr</t>
  </si>
  <si>
    <t>Obveznik: GRUPA BRIONKA</t>
  </si>
  <si>
    <t>052/350915</t>
  </si>
  <si>
    <t>GRUPA BRIONKA</t>
  </si>
  <si>
    <t>BRIONKA-TRGOVINA d.o.o.</t>
  </si>
  <si>
    <t>ANIĆ MLADEN</t>
  </si>
  <si>
    <t>01.01.2018.</t>
  </si>
  <si>
    <t>1071</t>
  </si>
  <si>
    <t>u razdoblju 01.01.2018. do 30.06.2018.</t>
  </si>
  <si>
    <t>30.06.2018.</t>
  </si>
  <si>
    <t>stanje na dan 30.06.2018.</t>
  </si>
  <si>
    <t xml:space="preserve">GRUPA BRIONKA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</si>
</sst>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61" applyFont="1" applyFill="1" applyBorder="1" applyAlignment="1">
      <alignment horizontal="center" vertical="center" wrapText="1"/>
      <protection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7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248</v>
      </c>
      <c r="B1" s="168"/>
      <c r="C1" s="168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8" t="s">
        <v>342</v>
      </c>
      <c r="F2" s="12"/>
      <c r="G2" s="13" t="s">
        <v>250</v>
      </c>
      <c r="H2" s="118" t="s">
        <v>345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9" t="s">
        <v>251</v>
      </c>
      <c r="B6" s="140"/>
      <c r="C6" s="131" t="s">
        <v>323</v>
      </c>
      <c r="D6" s="132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1" t="s">
        <v>252</v>
      </c>
      <c r="B8" s="142"/>
      <c r="C8" s="131" t="s">
        <v>324</v>
      </c>
      <c r="D8" s="132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28" t="s">
        <v>253</v>
      </c>
      <c r="B10" s="129"/>
      <c r="C10" s="131" t="s">
        <v>325</v>
      </c>
      <c r="D10" s="132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9" t="s">
        <v>254</v>
      </c>
      <c r="B12" s="140"/>
      <c r="C12" s="143" t="s">
        <v>326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9" t="s">
        <v>255</v>
      </c>
      <c r="B14" s="140"/>
      <c r="C14" s="149">
        <v>52100</v>
      </c>
      <c r="D14" s="150"/>
      <c r="E14" s="16"/>
      <c r="F14" s="143" t="s">
        <v>327</v>
      </c>
      <c r="G14" s="144"/>
      <c r="H14" s="144"/>
      <c r="I14" s="145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9" t="s">
        <v>256</v>
      </c>
      <c r="B16" s="140"/>
      <c r="C16" s="143" t="s">
        <v>328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9" t="s">
        <v>257</v>
      </c>
      <c r="B18" s="140"/>
      <c r="C18" s="146" t="s">
        <v>329</v>
      </c>
      <c r="D18" s="147"/>
      <c r="E18" s="147"/>
      <c r="F18" s="147"/>
      <c r="G18" s="147"/>
      <c r="H18" s="147"/>
      <c r="I18" s="148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9" t="s">
        <v>258</v>
      </c>
      <c r="B20" s="140"/>
      <c r="C20" s="146" t="s">
        <v>330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9" t="s">
        <v>259</v>
      </c>
      <c r="B22" s="140"/>
      <c r="C22" s="119">
        <v>359</v>
      </c>
      <c r="D22" s="143" t="s">
        <v>327</v>
      </c>
      <c r="E22" s="151"/>
      <c r="F22" s="152"/>
      <c r="G22" s="139"/>
      <c r="H22" s="154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9" t="s">
        <v>260</v>
      </c>
      <c r="B24" s="140"/>
      <c r="C24" s="119">
        <v>18</v>
      </c>
      <c r="D24" s="143" t="s">
        <v>331</v>
      </c>
      <c r="E24" s="151"/>
      <c r="F24" s="151"/>
      <c r="G24" s="152"/>
      <c r="H24" s="50" t="s">
        <v>261</v>
      </c>
      <c r="I24" s="120">
        <v>92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39" t="s">
        <v>262</v>
      </c>
      <c r="B26" s="140"/>
      <c r="C26" s="121" t="s">
        <v>332</v>
      </c>
      <c r="D26" s="25"/>
      <c r="E26" s="33"/>
      <c r="F26" s="24"/>
      <c r="G26" s="153" t="s">
        <v>263</v>
      </c>
      <c r="H26" s="140"/>
      <c r="I26" s="122" t="s">
        <v>343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60" t="s">
        <v>264</v>
      </c>
      <c r="B28" s="161"/>
      <c r="C28" s="162"/>
      <c r="D28" s="162"/>
      <c r="E28" s="163" t="s">
        <v>265</v>
      </c>
      <c r="F28" s="164"/>
      <c r="G28" s="164"/>
      <c r="H28" s="165" t="s">
        <v>266</v>
      </c>
      <c r="I28" s="166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57" t="s">
        <v>340</v>
      </c>
      <c r="B30" s="158"/>
      <c r="C30" s="158"/>
      <c r="D30" s="159"/>
      <c r="E30" s="157" t="s">
        <v>327</v>
      </c>
      <c r="F30" s="158"/>
      <c r="G30" s="158"/>
      <c r="H30" s="131" t="s">
        <v>333</v>
      </c>
      <c r="I30" s="132"/>
      <c r="J30" s="10"/>
      <c r="K30" s="10"/>
      <c r="L30" s="10"/>
    </row>
    <row r="31" spans="1:12" ht="12.75">
      <c r="A31" s="92"/>
      <c r="B31" s="22"/>
      <c r="C31" s="21"/>
      <c r="D31" s="155"/>
      <c r="E31" s="155"/>
      <c r="F31" s="155"/>
      <c r="G31" s="156"/>
      <c r="H31" s="16"/>
      <c r="I31" s="99"/>
      <c r="J31" s="10"/>
      <c r="K31" s="10"/>
      <c r="L31" s="10"/>
    </row>
    <row r="32" spans="10:12" ht="12.75"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57"/>
      <c r="B34" s="158"/>
      <c r="C34" s="158"/>
      <c r="D34" s="159"/>
      <c r="E34" s="157"/>
      <c r="F34" s="158"/>
      <c r="G34" s="158"/>
      <c r="H34" s="131"/>
      <c r="I34" s="132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57"/>
      <c r="B36" s="158"/>
      <c r="C36" s="158"/>
      <c r="D36" s="159"/>
      <c r="E36" s="157"/>
      <c r="F36" s="158"/>
      <c r="G36" s="158"/>
      <c r="H36" s="131"/>
      <c r="I36" s="132"/>
      <c r="J36" s="10"/>
      <c r="K36" s="10"/>
      <c r="L36" s="10"/>
    </row>
    <row r="37" spans="1:12" ht="12.75">
      <c r="A37" s="101"/>
      <c r="B37" s="30"/>
      <c r="C37" s="169"/>
      <c r="D37" s="170"/>
      <c r="E37" s="16"/>
      <c r="F37" s="169"/>
      <c r="G37" s="170"/>
      <c r="H37" s="16"/>
      <c r="I37" s="93"/>
      <c r="J37" s="10"/>
      <c r="K37" s="10"/>
      <c r="L37" s="10"/>
    </row>
    <row r="38" spans="1:12" ht="12.75">
      <c r="A38" s="157"/>
      <c r="B38" s="158"/>
      <c r="C38" s="158"/>
      <c r="D38" s="159"/>
      <c r="E38" s="157"/>
      <c r="F38" s="158"/>
      <c r="G38" s="158"/>
      <c r="H38" s="131"/>
      <c r="I38" s="132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57"/>
      <c r="B40" s="158"/>
      <c r="C40" s="158"/>
      <c r="D40" s="159"/>
      <c r="E40" s="157"/>
      <c r="F40" s="158"/>
      <c r="G40" s="158"/>
      <c r="H40" s="131"/>
      <c r="I40" s="132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28" t="s">
        <v>267</v>
      </c>
      <c r="B44" s="178"/>
      <c r="C44" s="131"/>
      <c r="D44" s="132"/>
      <c r="E44" s="26"/>
      <c r="F44" s="143"/>
      <c r="G44" s="158"/>
      <c r="H44" s="158"/>
      <c r="I44" s="159"/>
      <c r="J44" s="10"/>
      <c r="K44" s="10"/>
      <c r="L44" s="10"/>
    </row>
    <row r="45" spans="1:12" ht="12.75">
      <c r="A45" s="101"/>
      <c r="B45" s="30"/>
      <c r="C45" s="169"/>
      <c r="D45" s="170"/>
      <c r="E45" s="16"/>
      <c r="F45" s="169"/>
      <c r="G45" s="171"/>
      <c r="H45" s="35"/>
      <c r="I45" s="105"/>
      <c r="J45" s="10"/>
      <c r="K45" s="10"/>
      <c r="L45" s="10"/>
    </row>
    <row r="46" spans="1:12" ht="12.75">
      <c r="A46" s="128" t="s">
        <v>268</v>
      </c>
      <c r="B46" s="178"/>
      <c r="C46" s="143" t="s">
        <v>334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28" t="s">
        <v>270</v>
      </c>
      <c r="B48" s="178"/>
      <c r="C48" s="179" t="s">
        <v>338</v>
      </c>
      <c r="D48" s="180"/>
      <c r="E48" s="181"/>
      <c r="F48" s="16"/>
      <c r="G48" s="50" t="s">
        <v>271</v>
      </c>
      <c r="H48" s="179" t="s">
        <v>335</v>
      </c>
      <c r="I48" s="181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28" t="s">
        <v>257</v>
      </c>
      <c r="B50" s="178"/>
      <c r="C50" s="184" t="s">
        <v>336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39" t="s">
        <v>272</v>
      </c>
      <c r="B52" s="140"/>
      <c r="C52" s="179" t="s">
        <v>341</v>
      </c>
      <c r="D52" s="180"/>
      <c r="E52" s="180"/>
      <c r="F52" s="180"/>
      <c r="G52" s="180"/>
      <c r="H52" s="180"/>
      <c r="I52" s="145"/>
      <c r="J52" s="10"/>
      <c r="K52" s="10"/>
      <c r="L52" s="10"/>
    </row>
    <row r="53" spans="1:12" ht="12.75">
      <c r="A53" s="106"/>
      <c r="B53" s="20"/>
      <c r="C53" s="174" t="s">
        <v>273</v>
      </c>
      <c r="D53" s="174"/>
      <c r="E53" s="174"/>
      <c r="F53" s="174"/>
      <c r="G53" s="174"/>
      <c r="H53" s="174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85" t="s">
        <v>274</v>
      </c>
      <c r="C55" s="186"/>
      <c r="D55" s="186"/>
      <c r="E55" s="186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6"/>
      <c r="B57" s="187" t="s">
        <v>307</v>
      </c>
      <c r="C57" s="188"/>
      <c r="D57" s="188"/>
      <c r="E57" s="188"/>
      <c r="F57" s="188"/>
      <c r="G57" s="188"/>
      <c r="H57" s="188"/>
      <c r="I57" s="108"/>
      <c r="J57" s="10"/>
      <c r="K57" s="10"/>
      <c r="L57" s="10"/>
    </row>
    <row r="58" spans="1:12" ht="12.75">
      <c r="A58" s="106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6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75" t="s">
        <v>277</v>
      </c>
      <c r="H62" s="176"/>
      <c r="I62" s="177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82"/>
      <c r="H63" s="183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4:D34 H30:I30 A30:G30" name="Range1"/>
  </protectedRanges>
  <mergeCells count="70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0:D30"/>
    <mergeCell ref="E30:G30"/>
    <mergeCell ref="H30:I30"/>
    <mergeCell ref="A28:D28"/>
    <mergeCell ref="E28:G28"/>
    <mergeCell ref="H28:I28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6" sqref="A6:K6"/>
    </sheetView>
  </sheetViews>
  <sheetFormatPr defaultColWidth="9.140625" defaultRowHeight="12.75"/>
  <cols>
    <col min="1" max="9" width="9.140625" style="51" customWidth="1"/>
    <col min="10" max="11" width="9.8515625" style="51" bestFit="1" customWidth="1"/>
    <col min="12" max="16384" width="9.140625" style="51" customWidth="1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346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347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59</v>
      </c>
      <c r="B4" s="229"/>
      <c r="C4" s="229"/>
      <c r="D4" s="229"/>
      <c r="E4" s="229"/>
      <c r="F4" s="229"/>
      <c r="G4" s="229"/>
      <c r="H4" s="230"/>
      <c r="I4" s="57" t="s">
        <v>278</v>
      </c>
      <c r="J4" s="58" t="s">
        <v>319</v>
      </c>
      <c r="K4" s="59" t="s">
        <v>320</v>
      </c>
    </row>
    <row r="5" spans="1:11" ht="12.75">
      <c r="A5" s="231">
        <v>1</v>
      </c>
      <c r="B5" s="231"/>
      <c r="C5" s="231"/>
      <c r="D5" s="231"/>
      <c r="E5" s="231"/>
      <c r="F5" s="231"/>
      <c r="G5" s="231"/>
      <c r="H5" s="231"/>
      <c r="I5" s="56">
        <v>2</v>
      </c>
      <c r="J5" s="55">
        <v>3</v>
      </c>
      <c r="K5" s="55">
        <v>4</v>
      </c>
    </row>
    <row r="6" spans="1:11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22"/>
      <c r="I7" s="3">
        <v>1</v>
      </c>
      <c r="J7" s="6"/>
      <c r="K7" s="6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52">
        <f>J9+J16+J26+J35+J39</f>
        <v>45506389</v>
      </c>
      <c r="K8" s="52">
        <f>K9+K16+K26+K35+K39</f>
        <v>46895289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2">
        <f>SUM(J10:J15)</f>
        <v>4729812</v>
      </c>
      <c r="K9" s="52">
        <f>SUM(K10:K15)</f>
        <v>5588916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2921890</v>
      </c>
      <c r="K11" s="7">
        <v>3307516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1807922</v>
      </c>
      <c r="K12" s="7">
        <v>2281400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2">
        <f>SUM(J17:J25)</f>
        <v>40432177</v>
      </c>
      <c r="K16" s="52">
        <f>SUM(K17:K25)</f>
        <v>40941973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7399269</v>
      </c>
      <c r="K17" s="7">
        <v>7399269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16381045</v>
      </c>
      <c r="K18" s="7">
        <v>16251774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13457493</v>
      </c>
      <c r="K19" s="7">
        <v>12553392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2565734</v>
      </c>
      <c r="K20" s="7">
        <v>2327279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628636</v>
      </c>
      <c r="K23" s="7">
        <v>2410259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2">
        <f>SUM(J27:J34)</f>
        <v>344400</v>
      </c>
      <c r="K26" s="52">
        <f>SUM(K27:K34)</f>
        <v>364400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/>
      <c r="K27" s="7">
        <v>20000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>
        <v>344400</v>
      </c>
      <c r="K33" s="7">
        <v>344400</v>
      </c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52">
        <f>J41+J49+J56+J64</f>
        <v>22359618</v>
      </c>
      <c r="K40" s="52">
        <f>K41+K49+K56+K64</f>
        <v>21887304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2">
        <f>SUM(J42:J48)</f>
        <v>4498004</v>
      </c>
      <c r="K41" s="52">
        <f>SUM(K42:K48)</f>
        <v>2835162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2076811</v>
      </c>
      <c r="K42" s="7">
        <v>1419963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>
        <v>2529</v>
      </c>
      <c r="K43" s="7">
        <v>3368</v>
      </c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>
        <v>214820</v>
      </c>
      <c r="K44" s="7">
        <v>353564</v>
      </c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2203844</v>
      </c>
      <c r="K45" s="7">
        <v>1058267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2">
        <f>SUM(J50:J55)</f>
        <v>9862333</v>
      </c>
      <c r="K49" s="52">
        <f>SUM(K50:K55)</f>
        <v>11834775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5707148</v>
      </c>
      <c r="K51" s="7">
        <v>7499925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1459</v>
      </c>
      <c r="K53" s="7"/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562877</v>
      </c>
      <c r="K54" s="7">
        <v>693769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3590849</v>
      </c>
      <c r="K55" s="7">
        <v>3641081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2">
        <v>7388194</v>
      </c>
      <c r="K56" s="52">
        <f>SUM(K57:K63)</f>
        <v>6625660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7388194</v>
      </c>
      <c r="K58" s="7">
        <v>6585545</v>
      </c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40115</v>
      </c>
      <c r="K62" s="7">
        <v>40115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611087</v>
      </c>
      <c r="K64" s="7">
        <v>591707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152726</v>
      </c>
      <c r="K65" s="7"/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52">
        <f>J7+J8+J40+J65</f>
        <v>68018733</v>
      </c>
      <c r="K66" s="52">
        <f>K7+K8+K40+K65</f>
        <v>68782593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/>
      <c r="K67" s="8"/>
    </row>
    <row r="68" spans="1:11" ht="12.75">
      <c r="A68" s="200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22"/>
      <c r="I69" s="3">
        <v>62</v>
      </c>
      <c r="J69" s="53">
        <f>J70+J71+J72+J78+J79+J82+J85</f>
        <v>48482192</v>
      </c>
      <c r="K69" s="53">
        <f>K70+K71+K72+K78+K79+K82+K85</f>
        <v>50738636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50315800</v>
      </c>
      <c r="K70" s="7">
        <v>50315800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2">
        <f>SUM(J73+J74-J75+J76+J77)</f>
        <v>1509697</v>
      </c>
      <c r="K72" s="52">
        <f>SUM(K73+K74-K75+K76+K77)</f>
        <v>1509697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5200746</v>
      </c>
      <c r="K74" s="7">
        <v>5200746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3691049</v>
      </c>
      <c r="K75" s="7">
        <v>3691049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2">
        <v>-4693121</v>
      </c>
      <c r="K79" s="52">
        <f>K80-K81</f>
        <v>-2351119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-4693121</v>
      </c>
      <c r="K81" s="7">
        <v>2351119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2">
        <f>J83-J84</f>
        <v>1349816</v>
      </c>
      <c r="K82" s="52">
        <f>K83-K84</f>
        <v>1264258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1349816</v>
      </c>
      <c r="K83" s="7">
        <v>1264258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52">
        <f>SUM(J91:J99)</f>
        <v>1912560</v>
      </c>
      <c r="K90" s="52">
        <f>SUM(K91:K99)</f>
        <v>2792835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94848</v>
      </c>
      <c r="K92" s="7">
        <v>94848</v>
      </c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1317232</v>
      </c>
      <c r="K93" s="7">
        <f>2320154-94848</f>
        <v>2225306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>
        <v>435274</v>
      </c>
      <c r="K95" s="7">
        <f>472681-65206</f>
        <v>407475</v>
      </c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>
        <v>65206</v>
      </c>
      <c r="K98" s="7">
        <v>65206</v>
      </c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2">
        <v>17461622</v>
      </c>
      <c r="K100" s="52">
        <f>SUM(K101:K112)</f>
        <v>15090085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377833</v>
      </c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369111</v>
      </c>
      <c r="K103" s="7">
        <v>300000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15177497</v>
      </c>
      <c r="K105" s="7">
        <v>13222644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466145</v>
      </c>
      <c r="K108" s="7">
        <v>535102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780029</v>
      </c>
      <c r="K109" s="7">
        <v>898214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291007</v>
      </c>
      <c r="K112" s="7">
        <v>134125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162359</v>
      </c>
      <c r="K113" s="7">
        <v>161037</v>
      </c>
    </row>
    <row r="114" spans="1:11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2">
        <f>J69+J86+J90+J100+J113</f>
        <v>68018733</v>
      </c>
      <c r="K114" s="52">
        <f>K69+K86+K90+K100+K113</f>
        <v>68782593</v>
      </c>
    </row>
    <row r="115" spans="1:11" ht="12.75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>
        <v>151000</v>
      </c>
      <c r="K115" s="8">
        <v>151000</v>
      </c>
    </row>
    <row r="116" spans="1:11" ht="12.75">
      <c r="A116" s="200" t="s">
        <v>310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190" t="s">
        <v>9</v>
      </c>
      <c r="B119" s="191"/>
      <c r="C119" s="191"/>
      <c r="D119" s="191"/>
      <c r="E119" s="191"/>
      <c r="F119" s="191"/>
      <c r="G119" s="191"/>
      <c r="H119" s="192"/>
      <c r="I119" s="4">
        <v>110</v>
      </c>
      <c r="J119" s="8"/>
      <c r="K119" s="8"/>
    </row>
    <row r="120" spans="1:11" ht="12.75">
      <c r="A120" s="193" t="s">
        <v>311</v>
      </c>
      <c r="B120" s="194"/>
      <c r="C120" s="194"/>
      <c r="D120" s="194"/>
      <c r="E120" s="194"/>
      <c r="F120" s="194"/>
      <c r="G120" s="194"/>
      <c r="H120" s="194"/>
      <c r="I120" s="194"/>
      <c r="J120" s="194"/>
      <c r="K120" s="194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2">
    <dataValidation allowBlank="1" sqref="A1:I65536 J64:J69 J1:K16 J71:K73 J17:J46 K23:K46 L1:IV65536 K48:K61 K63:K69 J59:J61 J48:J57 K17:K21 J75:K65536"/>
    <dataValidation type="whole" operator="greaterThanOrEqual" allowBlank="1" showInputMessage="1" showErrorMessage="1" errorTitle="Pogrešan unos" error="Mogu se unijeti samo cjelobrojne pozitivne vrijednosti." sqref="J70:K70 J58 J62:J63 J74:K74 J47:K47 K22 K62">
      <formula1>0</formula1>
    </dataValidation>
  </dataValidations>
  <printOptions/>
  <pageMargins left="0.75" right="0.75" top="1" bottom="1" header="0.5" footer="0.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5" t="s">
        <v>344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1" t="s">
        <v>347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7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22"/>
      <c r="I7" s="3">
        <v>111</v>
      </c>
      <c r="J7" s="53">
        <f>SUM(J8:J9)</f>
        <v>27205091</v>
      </c>
      <c r="K7" s="53">
        <f>SUM(K8:K9)</f>
        <v>15203721</v>
      </c>
      <c r="L7" s="53">
        <f>SUM(L8:L9)</f>
        <v>28044706</v>
      </c>
      <c r="M7" s="53">
        <f>SUM(M8:M9)</f>
        <v>16494605</v>
      </c>
    </row>
    <row r="8" spans="1:13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27109316</v>
      </c>
      <c r="K8" s="7">
        <v>15137125</v>
      </c>
      <c r="L8" s="7">
        <v>27909876</v>
      </c>
      <c r="M8" s="7">
        <v>16409939</v>
      </c>
    </row>
    <row r="9" spans="1:13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95775</v>
      </c>
      <c r="K9" s="7">
        <v>66596</v>
      </c>
      <c r="L9" s="7">
        <v>134830</v>
      </c>
      <c r="M9" s="7">
        <v>84666</v>
      </c>
    </row>
    <row r="10" spans="1:13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2">
        <f>J11+J12+J16+J20+J21+J22+J25+J26</f>
        <v>24519334</v>
      </c>
      <c r="K10" s="52">
        <f>K11+K12+K16+K20+K21+K22+K25+K26</f>
        <v>14579309</v>
      </c>
      <c r="L10" s="52">
        <f>L11+L12+L16+L20+L21+L22+L25+L26</f>
        <v>26737804</v>
      </c>
      <c r="M10" s="52">
        <f>M11+M12+M16+M20+M21+M22+M25+M26</f>
        <v>16169358</v>
      </c>
    </row>
    <row r="11" spans="1:13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-112129</v>
      </c>
      <c r="K11" s="7">
        <v>60097</v>
      </c>
      <c r="L11" s="7">
        <v>-149191</v>
      </c>
      <c r="M11" s="7">
        <v>-111769</v>
      </c>
    </row>
    <row r="12" spans="1:13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2">
        <f>SUM(J13:J15)</f>
        <v>19104585</v>
      </c>
      <c r="K12" s="52">
        <f>SUM(K13:K15)</f>
        <v>11572934</v>
      </c>
      <c r="L12" s="52">
        <f>SUM(L13:L15)</f>
        <v>20661064</v>
      </c>
      <c r="M12" s="52">
        <f>SUM(M13:M15)</f>
        <v>12618604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7325651</v>
      </c>
      <c r="K13" s="7">
        <v>4132068</v>
      </c>
      <c r="L13" s="7">
        <v>8706243</v>
      </c>
      <c r="M13" s="7">
        <v>4705253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5961659</v>
      </c>
      <c r="K14" s="7">
        <v>3418941</v>
      </c>
      <c r="L14" s="7">
        <v>6081525</v>
      </c>
      <c r="M14" s="7">
        <v>4699761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5817275</v>
      </c>
      <c r="K15" s="7">
        <v>4021925</v>
      </c>
      <c r="L15" s="7">
        <v>5873296</v>
      </c>
      <c r="M15" s="7">
        <v>3213590</v>
      </c>
    </row>
    <row r="16" spans="1:13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2">
        <f>SUM(J17:J19)</f>
        <v>3023725</v>
      </c>
      <c r="K16" s="52">
        <f>SUM(K17:K19)</f>
        <v>1669510</v>
      </c>
      <c r="L16" s="52">
        <f>SUM(L17:L19)</f>
        <v>3427200</v>
      </c>
      <c r="M16" s="52">
        <f>SUM(M17:M19)</f>
        <v>2111640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1993661</v>
      </c>
      <c r="K17" s="7">
        <v>1066234</v>
      </c>
      <c r="L17" s="7">
        <v>2194053</v>
      </c>
      <c r="M17" s="7">
        <v>1361176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615289</v>
      </c>
      <c r="K18" s="7">
        <v>383378</v>
      </c>
      <c r="L18" s="7">
        <v>736964</v>
      </c>
      <c r="M18" s="7">
        <v>456607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414775</v>
      </c>
      <c r="K19" s="7">
        <v>219898</v>
      </c>
      <c r="L19" s="7">
        <v>496183</v>
      </c>
      <c r="M19" s="7">
        <v>293857</v>
      </c>
    </row>
    <row r="20" spans="1:13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1207377</v>
      </c>
      <c r="K20" s="7">
        <v>574696</v>
      </c>
      <c r="L20" s="7">
        <v>1392264</v>
      </c>
      <c r="M20" s="7">
        <v>695763</v>
      </c>
    </row>
    <row r="21" spans="1:13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v>1148352</v>
      </c>
      <c r="K21" s="7">
        <v>690705</v>
      </c>
      <c r="L21" s="7">
        <v>1211534</v>
      </c>
      <c r="M21" s="7">
        <v>672262</v>
      </c>
    </row>
    <row r="22" spans="1:13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2"/>
      <c r="K22" s="52"/>
      <c r="L22" s="52"/>
      <c r="M22" s="52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/>
      <c r="K25" s="7"/>
      <c r="L25" s="7"/>
      <c r="M25" s="7"/>
    </row>
    <row r="26" spans="1:13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147424</v>
      </c>
      <c r="K26" s="7">
        <v>11367</v>
      </c>
      <c r="L26" s="7">
        <v>194933</v>
      </c>
      <c r="M26" s="7">
        <v>182858</v>
      </c>
    </row>
    <row r="27" spans="1:13" ht="12.75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2">
        <f>SUM(J28:J32)</f>
        <v>161</v>
      </c>
      <c r="K27" s="52">
        <f>SUM(K28:K32)</f>
        <v>-2082</v>
      </c>
      <c r="L27" s="52">
        <f>SUM(L28:L32)</f>
        <v>348</v>
      </c>
      <c r="M27" s="52">
        <f>SUM(M28:M32)</f>
        <v>316</v>
      </c>
    </row>
    <row r="28" spans="1:13" ht="12.75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/>
      <c r="K28" s="7"/>
      <c r="L28" s="7"/>
      <c r="M28" s="7"/>
    </row>
    <row r="29" spans="1:13" ht="12.75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161</v>
      </c>
      <c r="K29" s="7">
        <v>-2082</v>
      </c>
      <c r="L29" s="7">
        <v>348</v>
      </c>
      <c r="M29" s="7">
        <v>316</v>
      </c>
    </row>
    <row r="30" spans="1:13" ht="12.75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7"/>
      <c r="M30" s="7"/>
    </row>
    <row r="31" spans="1:13" ht="12.75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/>
      <c r="K31" s="7"/>
      <c r="L31" s="7"/>
      <c r="M31" s="7"/>
    </row>
    <row r="32" spans="1:13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/>
      <c r="K32" s="7"/>
      <c r="L32" s="7"/>
      <c r="M32" s="7"/>
    </row>
    <row r="33" spans="1:13" ht="12.75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2">
        <f>SUM(J34:J37)</f>
        <v>21428</v>
      </c>
      <c r="K33" s="52">
        <f>SUM(K34:K37)</f>
        <v>10600</v>
      </c>
      <c r="L33" s="52">
        <f>SUM(L34:L37)</f>
        <v>42992</v>
      </c>
      <c r="M33" s="52">
        <f>SUM(M34:M37)</f>
        <v>29770</v>
      </c>
    </row>
    <row r="34" spans="1:13" ht="12.75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/>
      <c r="K34" s="7"/>
      <c r="L34" s="7"/>
      <c r="M34" s="7"/>
    </row>
    <row r="35" spans="1:13" ht="12.75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21428</v>
      </c>
      <c r="K35" s="7">
        <v>10600</v>
      </c>
      <c r="L35" s="7">
        <v>42992</v>
      </c>
      <c r="M35" s="7">
        <v>29770</v>
      </c>
    </row>
    <row r="36" spans="1:13" ht="12.75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/>
      <c r="M36" s="7"/>
    </row>
    <row r="37" spans="1:13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/>
      <c r="K37" s="7"/>
      <c r="L37" s="7"/>
      <c r="M37" s="7"/>
    </row>
    <row r="38" spans="1:13" ht="12.75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/>
      <c r="K41" s="7"/>
      <c r="L41" s="7"/>
      <c r="M41" s="7"/>
    </row>
    <row r="42" spans="1:13" ht="12.75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2">
        <f>J7+J27+J38+J40</f>
        <v>27205252</v>
      </c>
      <c r="K42" s="52">
        <f>K7+K27+K38+K40</f>
        <v>15201639</v>
      </c>
      <c r="L42" s="52">
        <f>L7+L27+L38+L40</f>
        <v>28045054</v>
      </c>
      <c r="M42" s="52">
        <f>M7+M27+M38+M40</f>
        <v>16494921</v>
      </c>
    </row>
    <row r="43" spans="1:13" ht="12.75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2">
        <f>J10+J33+J39+J41</f>
        <v>24540762</v>
      </c>
      <c r="K43" s="52">
        <f>K10+K33+K39+K41</f>
        <v>14589909</v>
      </c>
      <c r="L43" s="52">
        <f>L10+L33+L39+L41</f>
        <v>26780796</v>
      </c>
      <c r="M43" s="52">
        <f>M10+M33+M39+M41</f>
        <v>16199128</v>
      </c>
    </row>
    <row r="44" spans="1:13" ht="12.75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2">
        <f>J42-J43</f>
        <v>2664490</v>
      </c>
      <c r="K44" s="52">
        <f>K42-K43</f>
        <v>611730</v>
      </c>
      <c r="L44" s="52">
        <f>L42-L43</f>
        <v>1264258</v>
      </c>
      <c r="M44" s="52">
        <f>M42-M43</f>
        <v>295793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2">
        <f>IF(J42&gt;J43,J42-J43,0)</f>
        <v>2664490</v>
      </c>
      <c r="K45" s="52">
        <f>IF(K42&gt;K43,K42-K43,0)</f>
        <v>611730</v>
      </c>
      <c r="L45" s="52">
        <f>IF(L42&gt;L43,L42-L43,0)</f>
        <v>1264258</v>
      </c>
      <c r="M45" s="52">
        <f>IF(M42&gt;M43,M42-M43,0)</f>
        <v>295793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/>
      <c r="K47" s="7"/>
      <c r="L47" s="7"/>
      <c r="M47" s="7"/>
    </row>
    <row r="48" spans="1:13" ht="12.75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2">
        <f>J44-J47</f>
        <v>2664490</v>
      </c>
      <c r="K48" s="52">
        <f>K44-K47</f>
        <v>611730</v>
      </c>
      <c r="L48" s="52">
        <f>L44-L47</f>
        <v>1264258</v>
      </c>
      <c r="M48" s="52">
        <f>M44-M47</f>
        <v>295793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2">
        <f>IF(J48&gt;0,J48,0)</f>
        <v>2664490</v>
      </c>
      <c r="K49" s="52">
        <f>IF(K48&gt;0,K48,0)</f>
        <v>611730</v>
      </c>
      <c r="L49" s="52">
        <f>IF(L48&gt;0,L48,0)</f>
        <v>1264258</v>
      </c>
      <c r="M49" s="52">
        <f>IF(M48&gt;0,M48,0)</f>
        <v>295793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00" t="s">
        <v>312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4"/>
      <c r="J52" s="54"/>
      <c r="K52" s="54"/>
      <c r="L52" s="54"/>
      <c r="M52" s="61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22"/>
      <c r="I56" s="9">
        <v>157</v>
      </c>
      <c r="J56" s="6"/>
      <c r="K56" s="6"/>
      <c r="L56" s="6"/>
      <c r="M56" s="6"/>
    </row>
    <row r="57" spans="1:13" ht="12.75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 ht="12.75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49" sqref="J49:J52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7" t="s">
        <v>164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344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337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5" t="s">
        <v>279</v>
      </c>
      <c r="J4" s="66" t="s">
        <v>319</v>
      </c>
      <c r="K4" s="66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7">
        <v>2</v>
      </c>
      <c r="J5" s="68" t="s">
        <v>283</v>
      </c>
      <c r="K5" s="68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2">
        <v>546827</v>
      </c>
      <c r="K7" s="7">
        <v>1264258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7">
        <v>696501</v>
      </c>
      <c r="K8" s="7">
        <v>1392264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7">
        <f>272585+152706</f>
        <v>425291</v>
      </c>
      <c r="K9" s="7">
        <f>880275+68957+118185</f>
        <v>1067417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7">
        <f>12933+2362487</f>
        <v>2375420</v>
      </c>
      <c r="K10" s="7">
        <f>802649+152726</f>
        <v>955375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7">
        <v>247424</v>
      </c>
      <c r="K11" s="7">
        <v>1662842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7">
        <f>38704</f>
        <v>38704</v>
      </c>
      <c r="K12" s="7"/>
    </row>
    <row r="13" spans="1:11" ht="12.75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52">
        <f>SUM(J7:J12)</f>
        <v>4330167</v>
      </c>
      <c r="K13" s="52">
        <f>SUM(K7:K12)</f>
        <v>6342156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7">
        <f>2154703+24052+64219+1322</f>
        <v>2244296</v>
      </c>
      <c r="K14" s="7">
        <f>377833+69111+1954853+156882+1322</f>
        <v>2560001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7">
        <f>2018146+41573+21997</f>
        <v>2081716</v>
      </c>
      <c r="K15" s="7">
        <f>1792777+130892+50232</f>
        <v>1973901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7"/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7"/>
      <c r="K17" s="7"/>
    </row>
    <row r="18" spans="1:11" ht="12.75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2">
        <f>SUM(J14:J17)</f>
        <v>4326012</v>
      </c>
      <c r="K18" s="52">
        <f>SUM(K14:K17)</f>
        <v>4533902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63">
        <f>IF(J13&gt;J18,J13-J18,0)</f>
        <v>4155</v>
      </c>
      <c r="K19" s="52">
        <f>IF(K13&gt;K18,K13-K18,0)</f>
        <v>1808254</v>
      </c>
    </row>
    <row r="20" spans="1:11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00" t="s">
        <v>159</v>
      </c>
      <c r="B21" s="201"/>
      <c r="C21" s="201"/>
      <c r="D21" s="201"/>
      <c r="E21" s="201"/>
      <c r="F21" s="201"/>
      <c r="G21" s="201"/>
      <c r="H21" s="201"/>
      <c r="I21" s="252"/>
      <c r="J21" s="252"/>
      <c r="K21" s="253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7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7">
        <f>165307+13352</f>
        <v>178659</v>
      </c>
      <c r="K28" s="7">
        <f>1741572+47302</f>
        <v>1788874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3">
        <f>SUM(J28:J30)</f>
        <v>178659</v>
      </c>
      <c r="K31" s="52">
        <f>SUM(K28:K30)</f>
        <v>1788874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3">
        <f>IF(J31&gt;J27,J31-J27,0)</f>
        <v>178659</v>
      </c>
      <c r="K33" s="52">
        <f>IF(K31&gt;K27,K31-K27,0)</f>
        <v>1788874</v>
      </c>
    </row>
    <row r="34" spans="1:11" ht="12.75">
      <c r="A34" s="200" t="s">
        <v>160</v>
      </c>
      <c r="B34" s="201"/>
      <c r="C34" s="201"/>
      <c r="D34" s="201"/>
      <c r="E34" s="201"/>
      <c r="F34" s="201"/>
      <c r="G34" s="201"/>
      <c r="H34" s="201"/>
      <c r="I34" s="252"/>
      <c r="J34" s="252"/>
      <c r="K34" s="253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7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3">
        <f>SUM(J35:J37)</f>
        <v>0</v>
      </c>
      <c r="K38" s="52">
        <f>SUM(K35:K37)</f>
        <v>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3">
        <f>SUM(J39:J43)</f>
        <v>0</v>
      </c>
      <c r="K44" s="52">
        <f>SUM(K39:K43)</f>
        <v>0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19380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3">
        <f>IF(J20-J19+J33-J32+J46-J45&gt;0,J20-J19+J33-J32+J46-J45,0)</f>
        <v>174504</v>
      </c>
      <c r="K48" s="52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7">
        <v>611087</v>
      </c>
      <c r="K49" s="7">
        <v>611087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7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7">
        <v>174504</v>
      </c>
      <c r="K51" s="7">
        <v>19380</v>
      </c>
    </row>
    <row r="52" spans="1:11" ht="12.75">
      <c r="A52" s="190" t="s">
        <v>177</v>
      </c>
      <c r="B52" s="191"/>
      <c r="C52" s="191"/>
      <c r="D52" s="191"/>
      <c r="E52" s="191"/>
      <c r="F52" s="191"/>
      <c r="G52" s="191"/>
      <c r="H52" s="191"/>
      <c r="I52" s="4">
        <v>44</v>
      </c>
      <c r="J52" s="60">
        <f>J49+J50-J51</f>
        <v>436583</v>
      </c>
      <c r="K52" s="60">
        <v>591707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K1:IV65536 J1:J23 J25:J35 J37:J65536"/>
    <dataValidation type="whole" operator="notEqual" allowBlank="1" showInputMessage="1" showErrorMessage="1" errorTitle="Pogrešan unos" error="Mogu se unijeti samo cjelobrojne vrijednosti." sqref="J36 J24">
      <formula1>9999999998</formula1>
    </dataValidation>
  </dataValidations>
  <printOptions/>
  <pageMargins left="0.75" right="0.75" top="1" bottom="1" header="0.5" footer="0.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7" t="s">
        <v>197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59" t="s">
        <v>59</v>
      </c>
      <c r="B4" s="259"/>
      <c r="C4" s="259"/>
      <c r="D4" s="259"/>
      <c r="E4" s="259"/>
      <c r="F4" s="259"/>
      <c r="G4" s="259"/>
      <c r="H4" s="259"/>
      <c r="I4" s="65" t="s">
        <v>279</v>
      </c>
      <c r="J4" s="66" t="s">
        <v>319</v>
      </c>
      <c r="K4" s="66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1">
        <v>2</v>
      </c>
      <c r="J5" s="72" t="s">
        <v>283</v>
      </c>
      <c r="K5" s="72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2"/>
      <c r="J6" s="252"/>
      <c r="K6" s="253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11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7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00" t="s">
        <v>159</v>
      </c>
      <c r="B22" s="201"/>
      <c r="C22" s="201"/>
      <c r="D22" s="201"/>
      <c r="E22" s="201"/>
      <c r="F22" s="201"/>
      <c r="G22" s="201"/>
      <c r="H22" s="201"/>
      <c r="I22" s="252"/>
      <c r="J22" s="252"/>
      <c r="K22" s="253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00" t="s">
        <v>160</v>
      </c>
      <c r="B35" s="201"/>
      <c r="C35" s="201"/>
      <c r="D35" s="201"/>
      <c r="E35" s="201"/>
      <c r="F35" s="201"/>
      <c r="G35" s="201"/>
      <c r="H35" s="201"/>
      <c r="I35" s="252">
        <v>0</v>
      </c>
      <c r="J35" s="252"/>
      <c r="K35" s="253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4" sqref="J14"/>
    </sheetView>
  </sheetViews>
  <sheetFormatPr defaultColWidth="9.140625" defaultRowHeight="12.75"/>
  <cols>
    <col min="1" max="1" width="17.57421875" style="75" customWidth="1"/>
    <col min="2" max="2" width="0.9921875" style="75" customWidth="1"/>
    <col min="3" max="4" width="9.140625" style="75" customWidth="1"/>
    <col min="5" max="5" width="10.140625" style="75" bestFit="1" customWidth="1"/>
    <col min="6" max="6" width="7.57421875" style="75" customWidth="1"/>
    <col min="7" max="7" width="9.140625" style="75" customWidth="1"/>
    <col min="8" max="8" width="6.421875" style="75" customWidth="1"/>
    <col min="9" max="9" width="6.28125" style="75" customWidth="1"/>
    <col min="10" max="16384" width="9.140625" style="75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4"/>
    </row>
    <row r="2" spans="1:12" ht="12.75">
      <c r="A2" s="126" t="s">
        <v>339</v>
      </c>
      <c r="B2" s="73"/>
      <c r="C2" s="270" t="s">
        <v>282</v>
      </c>
      <c r="D2" s="270"/>
      <c r="E2" s="127" t="s">
        <v>342</v>
      </c>
      <c r="F2" s="42" t="s">
        <v>250</v>
      </c>
      <c r="G2" s="271" t="s">
        <v>345</v>
      </c>
      <c r="H2" s="272"/>
      <c r="I2" s="73"/>
      <c r="J2" s="73"/>
      <c r="K2" s="73"/>
      <c r="L2" s="76"/>
    </row>
    <row r="3" spans="1:11" ht="34.5">
      <c r="A3" s="273" t="s">
        <v>59</v>
      </c>
      <c r="B3" s="273"/>
      <c r="C3" s="273"/>
      <c r="D3" s="273"/>
      <c r="E3" s="273"/>
      <c r="F3" s="273"/>
      <c r="G3" s="273"/>
      <c r="H3" s="273"/>
      <c r="I3" s="79" t="s">
        <v>305</v>
      </c>
      <c r="J3" s="80" t="s">
        <v>150</v>
      </c>
      <c r="K3" s="80" t="s">
        <v>151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82">
        <v>2</v>
      </c>
      <c r="J4" s="81" t="s">
        <v>283</v>
      </c>
      <c r="K4" s="81" t="s">
        <v>284</v>
      </c>
    </row>
    <row r="5" spans="1:11" ht="12.75">
      <c r="A5" s="268" t="s">
        <v>285</v>
      </c>
      <c r="B5" s="269"/>
      <c r="C5" s="269"/>
      <c r="D5" s="269"/>
      <c r="E5" s="269"/>
      <c r="F5" s="269"/>
      <c r="G5" s="269"/>
      <c r="H5" s="269"/>
      <c r="I5" s="43">
        <v>1</v>
      </c>
      <c r="J5" s="44">
        <v>50315800</v>
      </c>
      <c r="K5" s="44">
        <v>50315800</v>
      </c>
    </row>
    <row r="6" spans="1:11" ht="12.75">
      <c r="A6" s="268" t="s">
        <v>286</v>
      </c>
      <c r="B6" s="269"/>
      <c r="C6" s="269"/>
      <c r="D6" s="269"/>
      <c r="E6" s="269"/>
      <c r="F6" s="269"/>
      <c r="G6" s="269"/>
      <c r="H6" s="269"/>
      <c r="I6" s="43">
        <v>2</v>
      </c>
      <c r="J6" s="45"/>
      <c r="K6" s="45"/>
    </row>
    <row r="7" spans="1:11" ht="12.75">
      <c r="A7" s="268" t="s">
        <v>287</v>
      </c>
      <c r="B7" s="269"/>
      <c r="C7" s="269"/>
      <c r="D7" s="269"/>
      <c r="E7" s="269"/>
      <c r="F7" s="269"/>
      <c r="G7" s="269"/>
      <c r="H7" s="269"/>
      <c r="I7" s="43">
        <v>3</v>
      </c>
      <c r="J7" s="45">
        <v>1509697</v>
      </c>
      <c r="K7" s="45">
        <v>1509697</v>
      </c>
    </row>
    <row r="8" spans="1:11" ht="12.75">
      <c r="A8" s="268" t="s">
        <v>288</v>
      </c>
      <c r="B8" s="269"/>
      <c r="C8" s="269"/>
      <c r="D8" s="269"/>
      <c r="E8" s="269"/>
      <c r="F8" s="269"/>
      <c r="G8" s="269"/>
      <c r="H8" s="269"/>
      <c r="I8" s="43">
        <v>4</v>
      </c>
      <c r="J8" s="45">
        <v>-4693121</v>
      </c>
      <c r="K8" s="45">
        <v>-2351119</v>
      </c>
    </row>
    <row r="9" spans="1:11" ht="12.75">
      <c r="A9" s="268" t="s">
        <v>289</v>
      </c>
      <c r="B9" s="269"/>
      <c r="C9" s="269"/>
      <c r="D9" s="269"/>
      <c r="E9" s="269"/>
      <c r="F9" s="269"/>
      <c r="G9" s="269"/>
      <c r="H9" s="269"/>
      <c r="I9" s="43">
        <v>5</v>
      </c>
      <c r="J9" s="45">
        <v>1349816</v>
      </c>
      <c r="K9" s="45">
        <v>842620</v>
      </c>
    </row>
    <row r="10" spans="1:11" ht="12.75">
      <c r="A10" s="268" t="s">
        <v>290</v>
      </c>
      <c r="B10" s="269"/>
      <c r="C10" s="269"/>
      <c r="D10" s="269"/>
      <c r="E10" s="269"/>
      <c r="F10" s="269"/>
      <c r="G10" s="269"/>
      <c r="H10" s="269"/>
      <c r="I10" s="43">
        <v>6</v>
      </c>
      <c r="J10" s="45"/>
      <c r="K10" s="45"/>
    </row>
    <row r="11" spans="1:11" ht="12.75">
      <c r="A11" s="268" t="s">
        <v>291</v>
      </c>
      <c r="B11" s="269"/>
      <c r="C11" s="269"/>
      <c r="D11" s="269"/>
      <c r="E11" s="269"/>
      <c r="F11" s="269"/>
      <c r="G11" s="269"/>
      <c r="H11" s="269"/>
      <c r="I11" s="43">
        <v>7</v>
      </c>
      <c r="J11" s="45"/>
      <c r="K11" s="45"/>
    </row>
    <row r="12" spans="1:11" ht="12.75">
      <c r="A12" s="268" t="s">
        <v>292</v>
      </c>
      <c r="B12" s="269"/>
      <c r="C12" s="269"/>
      <c r="D12" s="269"/>
      <c r="E12" s="269"/>
      <c r="F12" s="269"/>
      <c r="G12" s="269"/>
      <c r="H12" s="269"/>
      <c r="I12" s="43">
        <v>8</v>
      </c>
      <c r="J12" s="45"/>
      <c r="K12" s="45"/>
    </row>
    <row r="13" spans="1:11" ht="12.75">
      <c r="A13" s="268" t="s">
        <v>293</v>
      </c>
      <c r="B13" s="269"/>
      <c r="C13" s="269"/>
      <c r="D13" s="269"/>
      <c r="E13" s="269"/>
      <c r="F13" s="269"/>
      <c r="G13" s="269"/>
      <c r="H13" s="269"/>
      <c r="I13" s="43">
        <v>9</v>
      </c>
      <c r="J13" s="45"/>
      <c r="K13" s="45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3">
        <v>10</v>
      </c>
      <c r="J14" s="77">
        <f>SUM(J5:J13)</f>
        <v>48482192</v>
      </c>
      <c r="K14" s="77">
        <f>SUM(K5:K13)</f>
        <v>50316998</v>
      </c>
    </row>
    <row r="15" spans="1:11" ht="12.75">
      <c r="A15" s="268" t="s">
        <v>295</v>
      </c>
      <c r="B15" s="269"/>
      <c r="C15" s="269"/>
      <c r="D15" s="269"/>
      <c r="E15" s="269"/>
      <c r="F15" s="269"/>
      <c r="G15" s="269"/>
      <c r="H15" s="269"/>
      <c r="I15" s="43">
        <v>11</v>
      </c>
      <c r="J15" s="45"/>
      <c r="K15" s="45"/>
    </row>
    <row r="16" spans="1:11" ht="12.75">
      <c r="A16" s="268" t="s">
        <v>296</v>
      </c>
      <c r="B16" s="269"/>
      <c r="C16" s="269"/>
      <c r="D16" s="269"/>
      <c r="E16" s="269"/>
      <c r="F16" s="269"/>
      <c r="G16" s="269"/>
      <c r="H16" s="269"/>
      <c r="I16" s="43">
        <v>12</v>
      </c>
      <c r="J16" s="45"/>
      <c r="K16" s="45"/>
    </row>
    <row r="17" spans="1:11" ht="12.75">
      <c r="A17" s="268" t="s">
        <v>297</v>
      </c>
      <c r="B17" s="269"/>
      <c r="C17" s="269"/>
      <c r="D17" s="269"/>
      <c r="E17" s="269"/>
      <c r="F17" s="269"/>
      <c r="G17" s="269"/>
      <c r="H17" s="269"/>
      <c r="I17" s="43">
        <v>13</v>
      </c>
      <c r="J17" s="45"/>
      <c r="K17" s="45"/>
    </row>
    <row r="18" spans="1:11" ht="12.75">
      <c r="A18" s="268" t="s">
        <v>298</v>
      </c>
      <c r="B18" s="269"/>
      <c r="C18" s="269"/>
      <c r="D18" s="269"/>
      <c r="E18" s="269"/>
      <c r="F18" s="269"/>
      <c r="G18" s="269"/>
      <c r="H18" s="269"/>
      <c r="I18" s="43">
        <v>14</v>
      </c>
      <c r="J18" s="45"/>
      <c r="K18" s="45"/>
    </row>
    <row r="19" spans="1:11" ht="12.75">
      <c r="A19" s="268" t="s">
        <v>299</v>
      </c>
      <c r="B19" s="269"/>
      <c r="C19" s="269"/>
      <c r="D19" s="269"/>
      <c r="E19" s="269"/>
      <c r="F19" s="269"/>
      <c r="G19" s="269"/>
      <c r="H19" s="269"/>
      <c r="I19" s="43">
        <v>15</v>
      </c>
      <c r="J19" s="45"/>
      <c r="K19" s="45"/>
    </row>
    <row r="20" spans="1:11" ht="12.75">
      <c r="A20" s="268" t="s">
        <v>300</v>
      </c>
      <c r="B20" s="269"/>
      <c r="C20" s="269"/>
      <c r="D20" s="269"/>
      <c r="E20" s="269"/>
      <c r="F20" s="269"/>
      <c r="G20" s="269"/>
      <c r="H20" s="269"/>
      <c r="I20" s="43">
        <v>16</v>
      </c>
      <c r="J20" s="45"/>
      <c r="K20" s="45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6">
        <v>18</v>
      </c>
      <c r="J23" s="44"/>
      <c r="K23" s="44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7">
        <v>19</v>
      </c>
      <c r="J24" s="78"/>
      <c r="K24" s="78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2755905511811024" right="0.2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2018-08-01T12:32:29Z</cp:lastPrinted>
  <dcterms:created xsi:type="dcterms:W3CDTF">2008-10-17T11:51:54Z</dcterms:created>
  <dcterms:modified xsi:type="dcterms:W3CDTF">2018-08-02T11:44:12Z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