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<sst xmlns="http://schemas.openxmlformats.org/spreadsheetml/2006/main" count="403" uniqueCount="349">
  <si>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</si>
  <si>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</si>
  <si>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</si>
  <si>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</si>
  <si>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</si>
  <si>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</si>
  <si>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</si>
  <si>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</si>
  <si>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</si>
  <si>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</si>
  <si>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</si>
  <si>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</si>
  <si>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</si>
  <si>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</si>
  <si>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</si>
  <si>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</si>
  <si>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</si>
  <si>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</si>
  <si>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</si>
  <si>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</si>
  <si>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</si>
  <si>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</si>
  <si>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</si>
  <si>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</si>
  <si>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</si>
  <si>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</si>
  <si>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</si>
  <si>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</si>
  <si>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</si>
  <si>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</si>
  <si>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</si>
  <si>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</si>
  <si>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</si>
  <si>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</si>
  <si>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</si>
  <si>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</si>
  <si>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</si>
  <si>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</si>
  <si>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</si>
  <si>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</si>
  <si>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</si>
  <si>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</si>
  <si>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</si>
  <si>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</si>
  <si>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</si>
  <si>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</si>
  <si>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</si>
  <si>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</si>
  <si>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</si>
  <si>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</si>
  <si>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</si>
  <si>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</si>
  <si>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</si>
  <si>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</si>
  <si>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</si>
  <si>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</si>
  <si>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</si>
  <si>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</si>
  <si>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</si>
  <si>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</si>
  <si>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</si>
  <si>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</si>
  <si>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</si>
  <si>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</si>
  <si>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</si>
  <si>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</si>
  <si>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</si>
  <si>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</si>
  <si>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</si>
  <si>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</si>
  <si>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</si>
  <si>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</si>
  <si>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</si>
  <si>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</si>
  <si>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</si>
  <si>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</si>
  <si>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</si>
  <si>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</si>
  <si>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</si>
  <si>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</si>
  <si>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</si>
  <si>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</si>
  <si>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</si>
  <si>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</si>
  <si>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</si>
  <si>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</si>
  <si>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</si>
  <si>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</si>
  <si>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</si>
  <si>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</si>
  <si>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</si>
  <si>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</si>
  <si>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</si>
  <si>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</si>
  <si>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</si>
  <si>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</si>
  <si>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</si>
  <si>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</si>
  <si>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</si>
  <si>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</si>
  <si>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</si>
  <si>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</si>
  <si>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</si>
  <si>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</si>
  <si>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</si>
  <si>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</si>
  <si>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</si>
  <si>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</si>
  <si>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</si>
  <si>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</si>
  <si>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</si>
  <si>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</si>
  <si>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</si>
  <si>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</si>
  <si>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</si>
  <si>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</si>
  <si>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</si>
  <si>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</si>
  <si>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</si>
  <si>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</si>
  <si>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</si>
  <si>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</si>
  <si>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</si>
  <si>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</si>
  <si>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</si>
  <si>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</si>
  <si>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</si>
  <si>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</si>
  <si>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</si>
  <si>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</si>
  <si>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</si>
  <si>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</si>
  <si>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</si>
  <si>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</si>
  <si>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</si>
  <si>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</si>
  <si>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</si>
  <si>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</si>
  <si>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</si>
  <si>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</si>
  <si>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</si>
  <si>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</si>
  <si>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</si>
  <si>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</si>
  <si>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</si>
  <si>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</si>
  <si>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</si>
  <si>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</si>
  <si>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</si>
  <si>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</si>
  <si>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</si>
  <si>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</si>
  <si>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</si>
  <si>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</si>
  <si>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</si>
  <si>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</si>
  <si>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</si>
  <si>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</si>
  <si>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</si>
  <si>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</si>
  <si>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</si>
  <si>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</si>
  <si>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</si>
  <si>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</si>
  <si>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</si>
  <si>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</si>
  <si>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</si>
  <si>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</si>
  <si>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</si>
  <si>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</si>
  <si>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</si>
  <si>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</si>
  <si>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</si>
  <si>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</si>
  <si>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</si>
  <si>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</si>
  <si>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</si>
  <si>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</si>
  <si>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</si>
  <si>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</si>
  <si>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</si>
  <si>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</si>
  <si>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</si>
  <si>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</si>
  <si>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</si>
  <si>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</si>
  <si>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</si>
  <si>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</si>
  <si>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</si>
  <si>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</si>
  <si>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</si>
  <si>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</si>
  <si>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</si>
  <si>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</si>
  <si>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</si>
  <si>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</si>
  <si>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</si>
  <si>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</si>
  <si>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</si>
  <si>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</si>
  <si>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</si>
  <si>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</si>
  <si>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</si>
  <si>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</si>
  <si>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</si>
  <si>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</si>
  <si>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</si>
  <si>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</si>
  <si>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</si>
  <si>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</si>
  <si>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</si>
  <si>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</si>
  <si>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</si>
  <si>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</si>
  <si>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</si>
  <si>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</si>
  <si>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</si>
  <si>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</si>
  <si>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</si>
  <si>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</si>
  <si>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</si>
  <si>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</si>
  <si>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</si>
  <si>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</si>
  <si>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</si>
  <si>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</si>
  <si>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</si>
  <si>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</si>
  <si>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</si>
  <si>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</si>
  <si>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</si>
  <si>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</si>
  <si>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</si>
  <si>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</si>
  <si>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</si>
  <si>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</si>
  <si>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</si>
  <si>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</si>
  <si>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</si>
  <si>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</si>
  <si>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</si>
  <si>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</si>
  <si>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</si>
  <si>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</si>
  <si>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</si>
  <si>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</si>
  <si>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</si>
  <si>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</si>
  <si>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</si>
  <si>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</si>
  <si>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</si>
  <si>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</si>
  <si>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</si>
  <si>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</si>
  <si>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</si>
  <si>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</si>
  <si>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</si>
  <si>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</si>
  <si>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</si>
  <si>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</si>
  <si>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</si>
  <si>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</si>
  <si>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</si>
  <si>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</si>
  <si>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</si>
  <si>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</si>
  <si>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</si>
  <si>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</si>
  <si>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</si>
  <si>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</si>
  <si>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</si>
  <si>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</si>
  <si>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</si>
  <si>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</si>
  <si>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</si>
  <si>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</si>
  <si>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</si>
  <si>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</si>
  <si>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</si>
  <si>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</si>
  <si>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</si>
  <si>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</si>
  <si>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</si>
  <si>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</si>
  <si>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</si>
  <si>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</si>
  <si>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</si>
  <si>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</si>
  <si>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</si>
  <si>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</si>
  <si>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</si>
  <si>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</si>
  <si>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</si>
  <si>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</si>
  <si>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</si>
  <si>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</si>
  <si>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</si>
  <si>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</si>
  <si>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</si>
  <si>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</si>
  <si>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</si>
  <si>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</si>
  <si>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</si>
  <si>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</si>
  <si>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</si>
  <si>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</si>
  <si>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</si>
  <si>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</si>
  <si>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</si>
  <si>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</si>
  <si>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</si>
  <si>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</si>
  <si>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</si>
  <si>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</si>
  <si>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</si>
  <si>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</si>
  <si>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</si>
  <si>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</si>
  <si>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</si>
  <si>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</si>
  <si>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</si>
  <si>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</si>
  <si>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</si>
  <si>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</si>
  <si>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</si>
  <si>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</si>
  <si>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</si>
  <si>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</si>
  <si>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</si>
  <si>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</si>
  <si>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</si>
  <si>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</si>
  <si>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DA</t>
  </si>
  <si>
    <t>1061</t>
  </si>
  <si>
    <t>03866904</t>
  </si>
  <si>
    <t>MATELJAK TEA</t>
  </si>
  <si>
    <t>052/541684</t>
  </si>
  <si>
    <t>tea.mateljak@brionka.hr</t>
  </si>
  <si>
    <t>Obveznik: GRUPA BRIONKA</t>
  </si>
  <si>
    <t>052/350915</t>
  </si>
  <si>
    <t>GRUPA BRIONKA</t>
  </si>
  <si>
    <t>BRIONKA-TRGOVINA d.o.o.</t>
  </si>
  <si>
    <t>ANIĆ MLADEN</t>
  </si>
  <si>
    <t>01.01.2017.</t>
  </si>
  <si>
    <t>stanje na dan 31.12.2017.</t>
  </si>
  <si>
    <t>u razdoblju 01.01.2017. do 31.12.2017.</t>
  </si>
  <si>
    <t>31.12.2017.</t>
  </si>
  <si>
    <t xml:space="preserve">GRUPA BRIONKA </t>
  </si>
  <si>
    <t>01.01.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</si>
</sst>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Fill="1" applyBorder="1" applyAlignment="1">
      <alignment horizontal="center" vertical="center" wrapText="1"/>
      <protection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8" t="s">
        <v>343</v>
      </c>
      <c r="F2" s="12"/>
      <c r="G2" s="13" t="s">
        <v>250</v>
      </c>
      <c r="H2" s="118" t="s">
        <v>346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5" t="s">
        <v>251</v>
      </c>
      <c r="B6" s="136"/>
      <c r="C6" s="148" t="s">
        <v>323</v>
      </c>
      <c r="D6" s="14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8" t="s">
        <v>252</v>
      </c>
      <c r="B8" s="189"/>
      <c r="C8" s="148" t="s">
        <v>324</v>
      </c>
      <c r="D8" s="14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0" t="s">
        <v>253</v>
      </c>
      <c r="B10" s="180"/>
      <c r="C10" s="148" t="s">
        <v>325</v>
      </c>
      <c r="D10" s="14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5" t="s">
        <v>254</v>
      </c>
      <c r="B12" s="136"/>
      <c r="C12" s="150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5" t="s">
        <v>255</v>
      </c>
      <c r="B14" s="136"/>
      <c r="C14" s="178">
        <v>52100</v>
      </c>
      <c r="D14" s="179"/>
      <c r="E14" s="16"/>
      <c r="F14" s="150" t="s">
        <v>327</v>
      </c>
      <c r="G14" s="177"/>
      <c r="H14" s="177"/>
      <c r="I14" s="13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5" t="s">
        <v>256</v>
      </c>
      <c r="B16" s="136"/>
      <c r="C16" s="150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5" t="s">
        <v>259</v>
      </c>
      <c r="B22" s="136"/>
      <c r="C22" s="119">
        <v>359</v>
      </c>
      <c r="D22" s="150" t="s">
        <v>327</v>
      </c>
      <c r="E22" s="170"/>
      <c r="F22" s="171"/>
      <c r="G22" s="135"/>
      <c r="H22" s="17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5" t="s">
        <v>260</v>
      </c>
      <c r="B24" s="136"/>
      <c r="C24" s="119">
        <v>18</v>
      </c>
      <c r="D24" s="150" t="s">
        <v>331</v>
      </c>
      <c r="E24" s="170"/>
      <c r="F24" s="170"/>
      <c r="G24" s="171"/>
      <c r="H24" s="50" t="s">
        <v>261</v>
      </c>
      <c r="I24" s="120">
        <v>89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5" t="s">
        <v>262</v>
      </c>
      <c r="B26" s="136"/>
      <c r="C26" s="121" t="s">
        <v>332</v>
      </c>
      <c r="D26" s="25"/>
      <c r="E26" s="33"/>
      <c r="F26" s="24"/>
      <c r="G26" s="172" t="s">
        <v>263</v>
      </c>
      <c r="H26" s="136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0" t="s">
        <v>341</v>
      </c>
      <c r="B30" s="151"/>
      <c r="C30" s="151"/>
      <c r="D30" s="152"/>
      <c r="E30" s="160" t="s">
        <v>327</v>
      </c>
      <c r="F30" s="151"/>
      <c r="G30" s="151"/>
      <c r="H30" s="148" t="s">
        <v>334</v>
      </c>
      <c r="I30" s="149"/>
      <c r="J30" s="10"/>
      <c r="K30" s="10"/>
      <c r="L30" s="10"/>
    </row>
    <row r="31" spans="1:12" ht="12.75">
      <c r="A31" s="92"/>
      <c r="B31" s="22"/>
      <c r="C31" s="21"/>
      <c r="D31" s="161"/>
      <c r="E31" s="161"/>
      <c r="F31" s="161"/>
      <c r="G31" s="162"/>
      <c r="H31" s="16"/>
      <c r="I31" s="99"/>
      <c r="J31" s="10"/>
      <c r="K31" s="10"/>
      <c r="L31" s="10"/>
    </row>
    <row r="32" spans="1:12" ht="12.75">
      <c r="A32" s="160"/>
      <c r="B32" s="151"/>
      <c r="C32" s="151"/>
      <c r="D32" s="152"/>
      <c r="E32" s="160"/>
      <c r="F32" s="151"/>
      <c r="G32" s="151"/>
      <c r="H32" s="148"/>
      <c r="I32" s="14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1"/>
      <c r="B37" s="30"/>
      <c r="C37" s="155"/>
      <c r="D37" s="156"/>
      <c r="E37" s="16"/>
      <c r="F37" s="155"/>
      <c r="G37" s="156"/>
      <c r="H37" s="16"/>
      <c r="I37" s="93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0" t="s">
        <v>267</v>
      </c>
      <c r="B44" s="131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1"/>
      <c r="B45" s="30"/>
      <c r="C45" s="155"/>
      <c r="D45" s="156"/>
      <c r="E45" s="16"/>
      <c r="F45" s="155"/>
      <c r="G45" s="157"/>
      <c r="H45" s="35"/>
      <c r="I45" s="105"/>
      <c r="J45" s="10"/>
      <c r="K45" s="10"/>
      <c r="L45" s="10"/>
    </row>
    <row r="46" spans="1:12" ht="12.75">
      <c r="A46" s="130" t="s">
        <v>268</v>
      </c>
      <c r="B46" s="131"/>
      <c r="C46" s="150" t="s">
        <v>335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0" t="s">
        <v>270</v>
      </c>
      <c r="B48" s="131"/>
      <c r="C48" s="137" t="s">
        <v>339</v>
      </c>
      <c r="D48" s="133"/>
      <c r="E48" s="134"/>
      <c r="F48" s="16"/>
      <c r="G48" s="50" t="s">
        <v>271</v>
      </c>
      <c r="H48" s="137" t="s">
        <v>336</v>
      </c>
      <c r="I48" s="134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0" t="s">
        <v>257</v>
      </c>
      <c r="B50" s="131"/>
      <c r="C50" s="132" t="s">
        <v>337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5" t="s">
        <v>272</v>
      </c>
      <c r="B52" s="136"/>
      <c r="C52" s="137" t="s">
        <v>342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6"/>
      <c r="B53" s="20"/>
      <c r="C53" s="144" t="s">
        <v>273</v>
      </c>
      <c r="D53" s="144"/>
      <c r="E53" s="144"/>
      <c r="F53" s="144"/>
      <c r="G53" s="144"/>
      <c r="H53" s="14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39" t="s">
        <v>274</v>
      </c>
      <c r="C55" s="140"/>
      <c r="D55" s="140"/>
      <c r="E55" s="140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6"/>
      <c r="B57" s="141" t="s">
        <v>307</v>
      </c>
      <c r="C57" s="142"/>
      <c r="D57" s="142"/>
      <c r="E57" s="142"/>
      <c r="F57" s="142"/>
      <c r="G57" s="142"/>
      <c r="H57" s="142"/>
      <c r="I57" s="108"/>
      <c r="J57" s="10"/>
      <c r="K57" s="10"/>
      <c r="L57" s="10"/>
    </row>
    <row r="58" spans="1:12" ht="12.75">
      <c r="A58" s="106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6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28"/>
      <c r="H63" s="129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2:I32 A34:D34 A30:I30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45" zoomScaleSheetLayoutView="145" zoomScalePageLayoutView="0" workbookViewId="0" topLeftCell="A1">
      <selection activeCell="A91" sqref="A91:H91"/>
    </sheetView>
  </sheetViews>
  <sheetFormatPr defaultColWidth="9.140625" defaultRowHeight="12.75"/>
  <cols>
    <col min="1" max="9" width="9.140625" style="51" customWidth="1"/>
    <col min="10" max="10" width="9.8515625" style="51" bestFit="1" customWidth="1"/>
    <col min="11" max="11" width="9.8515625" style="51" customWidth="1"/>
    <col min="12" max="16384" width="9.140625" style="51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344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347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7" t="s">
        <v>278</v>
      </c>
      <c r="J4" s="58" t="s">
        <v>319</v>
      </c>
      <c r="K4" s="59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6">
        <v>2</v>
      </c>
      <c r="J5" s="55">
        <v>3</v>
      </c>
      <c r="K5" s="55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2">
        <f>J9+J16+J26+J35+J39</f>
        <v>36729603</v>
      </c>
      <c r="K8" s="52">
        <f>K9+K16+K26+K35+K39</f>
        <v>36184188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2936219</v>
      </c>
      <c r="K9" s="52">
        <f>SUM(K10:K15)</f>
        <v>5209383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1084530</v>
      </c>
      <c r="K11" s="7">
        <v>3386050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1851689</v>
      </c>
      <c r="K12" s="7">
        <v>1823333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32423284</v>
      </c>
      <c r="K16" s="52">
        <f>SUM(K17:K25)</f>
        <v>30610405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7399269</v>
      </c>
      <c r="K17" s="7">
        <v>7399269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9752265</v>
      </c>
      <c r="K18" s="7">
        <v>6170086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12340967</v>
      </c>
      <c r="K19" s="7">
        <v>12476747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1886588</v>
      </c>
      <c r="K20" s="7">
        <v>2211734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350000</v>
      </c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694195</v>
      </c>
      <c r="K23" s="7">
        <v>2352569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1370100</v>
      </c>
      <c r="K26" s="52">
        <f>SUM(K27:K34)</f>
        <v>364400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>
        <v>20000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1370100</v>
      </c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>
        <v>344400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2">
        <f>J41+J49+J56+J64</f>
        <v>43575724</v>
      </c>
      <c r="K40" s="52">
        <f>K41+K49+K56+K64</f>
        <v>36037561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14771166</v>
      </c>
      <c r="K41" s="52">
        <f>SUM(K42:K48)</f>
        <v>14057590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2109304</v>
      </c>
      <c r="K42" s="7">
        <v>1597685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406121</v>
      </c>
      <c r="K44" s="7">
        <v>168105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2442441</v>
      </c>
      <c r="K45" s="7">
        <v>2336670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9813300</v>
      </c>
      <c r="K47" s="7">
        <v>9955130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20079355</v>
      </c>
      <c r="K49" s="52">
        <f>SUM(K50:K55)</f>
        <v>12769502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13426555</v>
      </c>
      <c r="K51" s="7">
        <v>9260411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16177</v>
      </c>
      <c r="K53" s="7">
        <v>120441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636222</v>
      </c>
      <c r="K54" s="7">
        <v>1931376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6000401</v>
      </c>
      <c r="K55" s="7">
        <v>1457274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f>SUM(J57:J63)</f>
        <v>7815571</v>
      </c>
      <c r="K56" s="52">
        <f>SUM(K57:K63)</f>
        <v>8596308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7815571</v>
      </c>
      <c r="K62" s="7">
        <f>7815738+780570</f>
        <v>8596308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909632</v>
      </c>
      <c r="K64" s="7">
        <v>614161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239631</v>
      </c>
      <c r="K65" s="7">
        <v>2743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2">
        <f>J7+J8+J40+J65</f>
        <v>80544958</v>
      </c>
      <c r="K66" s="52">
        <f>K7+K8+K40+K65</f>
        <v>72224492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3">
        <f>J70+J71+J72+J78+J79+J82+J85</f>
        <v>41146831</v>
      </c>
      <c r="K69" s="53">
        <f>K70+K71+K72+K78+K79+K82+K85</f>
        <v>51583297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50315800</v>
      </c>
      <c r="K70" s="7">
        <v>50315800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J73+J74-J75+J76+J77</f>
        <v>-514080</v>
      </c>
      <c r="K72" s="52">
        <f>K73+K74-K75+K76+K77</f>
        <v>1509697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5200746</v>
      </c>
      <c r="K74" s="7">
        <v>5200746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5714826</v>
      </c>
      <c r="K75" s="7">
        <v>3691049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f>J80-J81</f>
        <v>-8805598</v>
      </c>
      <c r="K79" s="52">
        <f>K80-K81</f>
        <v>-4121038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8805598</v>
      </c>
      <c r="K81" s="7">
        <v>4121038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150709</v>
      </c>
      <c r="K82" s="52">
        <f>K83-K84</f>
        <v>3878838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150709</v>
      </c>
      <c r="K83" s="7">
        <v>3878838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2">
        <f>SUM(J91:J99)</f>
        <v>1782378</v>
      </c>
      <c r="K90" s="52">
        <f>SUM(K91:K99)</f>
        <v>1545443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288813</v>
      </c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1186658</v>
      </c>
      <c r="K93" s="7">
        <v>1072762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223087</v>
      </c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83820</v>
      </c>
      <c r="K98" s="7">
        <v>472681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2">
        <f>SUM(J101:J112)</f>
        <v>37615749</v>
      </c>
      <c r="K100" s="52">
        <f>SUM(K101:K112)</f>
        <v>19095752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2072722</v>
      </c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4131622</v>
      </c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24101414</v>
      </c>
      <c r="K105" s="7">
        <v>15508969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1289691</v>
      </c>
      <c r="K108" s="7">
        <v>618487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5286503</v>
      </c>
      <c r="K109" s="7">
        <v>2716844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733797</v>
      </c>
      <c r="K112" s="7">
        <v>251452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2">
        <f>J69+J86+J90+J100+J113</f>
        <v>80544958</v>
      </c>
      <c r="K114" s="52">
        <f>K69+K86+K90+K100+K113</f>
        <v>72224492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/>
      <c r="K115" s="8"/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allowBlank="1" sqref="A1:I65536 J82:J65536 J1:J10 J13:J16 J21 J24:J28 J30:J41 J48:J51 J56:J59 J64:J69 J76:J80 L1:IV65536 J71:K73 K1:K46 K48:K61 K63:K69 K75:K65536"/>
    <dataValidation type="whole" operator="greaterThanOrEqual" allowBlank="1" showInputMessage="1" showErrorMessage="1" errorTitle="Pogrešan unos" error="Mogu se unijeti samo cjelobrojne pozitivne vrijednosti." sqref="J11:J12 J17:J20 J22:J23 J29 J42:J47 J52:J55 J60:J63 K47 J81 J74:J75 J70:K70 K74 K62">
      <formula1>0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3">
      <selection activeCell="L20" sqref="L20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347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7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3">
        <f>SUM(J8:J9)</f>
        <v>56582973</v>
      </c>
      <c r="K7" s="53">
        <f>SUM(K8:K9)</f>
        <v>3041184</v>
      </c>
      <c r="L7" s="53">
        <f>SUM(L8:L9)</f>
        <v>61280080</v>
      </c>
      <c r="M7" s="53">
        <f>SUM(M8:M9)</f>
        <v>13720483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f>55514391</f>
        <v>55514391</v>
      </c>
      <c r="K8" s="7">
        <v>3047123</v>
      </c>
      <c r="L8" s="7">
        <v>60011680</v>
      </c>
      <c r="M8" s="7">
        <v>12650216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1068582</v>
      </c>
      <c r="K9" s="7">
        <v>-5939</v>
      </c>
      <c r="L9" s="7">
        <v>1268400</v>
      </c>
      <c r="M9" s="7">
        <v>1070267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2">
        <f>J11+J12+J16+J20+J21+J22+J25+J26</f>
        <v>57182291</v>
      </c>
      <c r="K10" s="52">
        <f>K11+K12+K16+K20+K21+K22+K25+K26</f>
        <v>4765069</v>
      </c>
      <c r="L10" s="52">
        <f>L11+L12+L16+L20+L21+L22+L25+L26</f>
        <v>57350020</v>
      </c>
      <c r="M10" s="52">
        <f>M11+M12+M16+M20+M21+M22+M25+M26</f>
        <v>15229214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7385</v>
      </c>
      <c r="K11" s="7">
        <v>-12550</v>
      </c>
      <c r="L11" s="7">
        <v>20837</v>
      </c>
      <c r="M11" s="7">
        <v>-209598</v>
      </c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2">
        <f>SUM(J13:J15)</f>
        <v>34678668</v>
      </c>
      <c r="K12" s="52">
        <f>SUM(K13:K15)</f>
        <v>-1219123</v>
      </c>
      <c r="L12" s="52">
        <f>SUM(L13:L15)</f>
        <v>45079491</v>
      </c>
      <c r="M12" s="52">
        <f>SUM(M13:M15)</f>
        <v>11723728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10541021</v>
      </c>
      <c r="K13" s="7">
        <v>-2927723</v>
      </c>
      <c r="L13" s="7">
        <v>17541469</v>
      </c>
      <c r="M13" s="7">
        <v>4361773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16732543</v>
      </c>
      <c r="K14" s="7">
        <v>-576587</v>
      </c>
      <c r="L14" s="7">
        <v>12875513</v>
      </c>
      <c r="M14" s="7">
        <v>3344347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7405104</v>
      </c>
      <c r="K15" s="7">
        <v>2285187</v>
      </c>
      <c r="L15" s="7">
        <v>14662509</v>
      </c>
      <c r="M15" s="7">
        <v>4017608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2">
        <f>SUM(J17:J19)</f>
        <v>16348383</v>
      </c>
      <c r="K16" s="52">
        <f>SUM(K17:K19)</f>
        <v>4458304</v>
      </c>
      <c r="L16" s="52">
        <f>SUM(L17:L19)</f>
        <v>6722460</v>
      </c>
      <c r="M16" s="52">
        <f>SUM(M17:M19)</f>
        <v>1789108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10555996</v>
      </c>
      <c r="K17" s="7">
        <v>2872921</v>
      </c>
      <c r="L17" s="7">
        <v>4323957</v>
      </c>
      <c r="M17" s="7">
        <v>1885179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3443268</v>
      </c>
      <c r="K18" s="7">
        <v>974692</v>
      </c>
      <c r="L18" s="7">
        <v>1391894</v>
      </c>
      <c r="M18" s="7">
        <v>-447273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2349119</v>
      </c>
      <c r="K19" s="7">
        <v>610691</v>
      </c>
      <c r="L19" s="7">
        <v>1006609</v>
      </c>
      <c r="M19" s="7">
        <v>351202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2283297</v>
      </c>
      <c r="K20" s="7">
        <v>454714</v>
      </c>
      <c r="L20" s="7">
        <v>2483746</v>
      </c>
      <c r="M20" s="7">
        <v>635654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2867627</v>
      </c>
      <c r="K21" s="7">
        <v>130151</v>
      </c>
      <c r="L21" s="7">
        <v>2087646</v>
      </c>
      <c r="M21" s="7">
        <v>505742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2">
        <f>SUM(J23:J24)</f>
        <v>817126</v>
      </c>
      <c r="K22" s="52">
        <f>SUM(K23:K24)</f>
        <v>817126</v>
      </c>
      <c r="L22" s="52">
        <f>SUM(L23:L24)</f>
        <v>0</v>
      </c>
      <c r="M22" s="52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817126</v>
      </c>
      <c r="K24" s="7">
        <v>817126</v>
      </c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179805</v>
      </c>
      <c r="K26" s="7">
        <v>136447</v>
      </c>
      <c r="L26" s="7">
        <v>955840</v>
      </c>
      <c r="M26" s="7">
        <v>784580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2">
        <f>SUM(J28:J32)</f>
        <v>1116684</v>
      </c>
      <c r="K27" s="52">
        <f>SUM(K28:K32)</f>
        <v>1116684</v>
      </c>
      <c r="L27" s="52">
        <f>SUM(L28:L32)</f>
        <v>708</v>
      </c>
      <c r="M27" s="52">
        <f>SUM(M28:M32)</f>
        <v>473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1116684</v>
      </c>
      <c r="K29" s="7">
        <v>1116684</v>
      </c>
      <c r="L29" s="7">
        <v>708</v>
      </c>
      <c r="M29" s="7">
        <v>473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2">
        <f>SUM(J34:J37)</f>
        <v>162827</v>
      </c>
      <c r="K33" s="52">
        <f>SUM(K34:K37)</f>
        <v>5141</v>
      </c>
      <c r="L33" s="52">
        <f>SUM(L34:L37)</f>
        <v>51930</v>
      </c>
      <c r="M33" s="52">
        <f>SUM(M34:M37)</f>
        <v>11600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162827</v>
      </c>
      <c r="K35" s="7">
        <v>5141</v>
      </c>
      <c r="L35" s="7">
        <v>51930</v>
      </c>
      <c r="M35" s="7">
        <v>11600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2">
        <f>J7+J27+J38+J40</f>
        <v>57699657</v>
      </c>
      <c r="K42" s="52">
        <f>K7+K27+K38+K40</f>
        <v>4157868</v>
      </c>
      <c r="L42" s="52">
        <f>L7+L27+L38+L40</f>
        <v>61280788</v>
      </c>
      <c r="M42" s="52">
        <f>M7+M27+M38+M40</f>
        <v>13720956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2">
        <f>J10+J33+J39+J41</f>
        <v>57345118</v>
      </c>
      <c r="K43" s="52">
        <f>K10+K33+K39+K41</f>
        <v>4770210</v>
      </c>
      <c r="L43" s="52">
        <f>L10+L33+L39+L41</f>
        <v>57401950</v>
      </c>
      <c r="M43" s="52">
        <f>M10+M33+M39+M41</f>
        <v>15240814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2">
        <f>J42-J43</f>
        <v>354539</v>
      </c>
      <c r="K44" s="52">
        <f>K42-K43</f>
        <v>-612342</v>
      </c>
      <c r="L44" s="52">
        <f>L42-L43</f>
        <v>3878838</v>
      </c>
      <c r="M44" s="52">
        <f>M42-M43</f>
        <v>-1519858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354539</v>
      </c>
      <c r="K45" s="52">
        <f>IF(K42&gt;K43,K42-K43,0)</f>
        <v>0</v>
      </c>
      <c r="L45" s="52">
        <f>IF(L42&gt;L43,L42-L43,0)</f>
        <v>3878838</v>
      </c>
      <c r="M45" s="52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0</v>
      </c>
      <c r="K46" s="52">
        <f>IF(K43&gt;K42,K43-K42,0)</f>
        <v>612342</v>
      </c>
      <c r="L46" s="52">
        <f>IF(L43&gt;L42,L43-L42,0)</f>
        <v>0</v>
      </c>
      <c r="M46" s="52">
        <f>IF(M43&gt;M42,M43-M42,0)</f>
        <v>1519858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203830</v>
      </c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2">
        <f>J44-J47</f>
        <v>150709</v>
      </c>
      <c r="K48" s="52">
        <f>K44-K47</f>
        <v>-612342</v>
      </c>
      <c r="L48" s="52">
        <f>L44-L47</f>
        <v>3878838</v>
      </c>
      <c r="M48" s="52">
        <f>M44-M47</f>
        <v>-1519858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150709</v>
      </c>
      <c r="K49" s="52">
        <f>IF(K48&gt;0,K48,0)</f>
        <v>0</v>
      </c>
      <c r="L49" s="52">
        <f>IF(L48&gt;0,L48,0)</f>
        <v>3878838</v>
      </c>
      <c r="M49" s="52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0">
        <f>IF(J48&lt;0,-J48,0)</f>
        <v>0</v>
      </c>
      <c r="K50" s="60">
        <f>IF(K48&lt;0,-K48,0)</f>
        <v>612342</v>
      </c>
      <c r="L50" s="60">
        <f>IF(L48&lt;0,-L48,0)</f>
        <v>0</v>
      </c>
      <c r="M50" s="60">
        <f>IF(M48&lt;0,-M48,0)</f>
        <v>1519858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4"/>
      <c r="J52" s="54"/>
      <c r="K52" s="54"/>
      <c r="L52" s="54"/>
      <c r="M52" s="61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150709</v>
      </c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150709</v>
      </c>
      <c r="K56" s="6"/>
      <c r="L56" s="6"/>
      <c r="M56" s="6"/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150709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4">
    <dataValidation allowBlank="1" sqref="A1:I65536 J48:J65536 J1:J7 J10 J12 J16 J22 J27:J28 J30:J34 J36:J46 K1:IV65536"/>
    <dataValidation type="whole" operator="greaterThanOrEqual" allowBlank="1" showInputMessage="1" showErrorMessage="1" errorTitle="Pogrešan unos" error="Mogu se unijeti samo cjelobrojne pozitivne vrijednosti." sqref="J8:J9 J13:J15 J17:J21 J23:J26 J29 J35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">
      <formula1>999999999999</formula1>
    </dataValidation>
  </dataValidations>
  <printOptions/>
  <pageMargins left="0.75" right="0.75" top="1" bottom="1" header="0.5" footer="0.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338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279</v>
      </c>
      <c r="J4" s="66" t="s">
        <v>319</v>
      </c>
      <c r="K4" s="66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7">
        <v>2</v>
      </c>
      <c r="J5" s="68" t="s">
        <v>283</v>
      </c>
      <c r="K5" s="68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354539</v>
      </c>
      <c r="K7" s="7">
        <v>3878838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2283297</v>
      </c>
      <c r="K8" s="7">
        <v>2483746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1269789</v>
      </c>
      <c r="K10" s="7">
        <f>4166144+4543127+236888</f>
        <v>8946159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/>
      <c r="K11" s="7">
        <v>713576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v>44458</v>
      </c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52">
        <f>SUM(J7:J12)</f>
        <v>3952083</v>
      </c>
      <c r="K13" s="52">
        <f>SUM(K7:K12)</f>
        <v>16022319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476988</v>
      </c>
      <c r="K14" s="7">
        <f>236935+2072722+4131622+8592445+671204+2569659+482345</f>
        <v>18756932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/>
      <c r="K15" s="7">
        <f>104264+1295154+780737</f>
        <v>2180155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797222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f>1227596+50000</f>
        <v>1277596</v>
      </c>
      <c r="K17" s="7"/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2">
        <f>SUM(J14:J17)</f>
        <v>2551806</v>
      </c>
      <c r="K18" s="52">
        <f>SUM(K14:K17)</f>
        <v>20937087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IF(J13&gt;J18,J13-J18,0)</f>
        <v>1400277</v>
      </c>
      <c r="K19" s="52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3">
        <f>IF(J18&gt;J13,J18-J13,0)</f>
        <v>0</v>
      </c>
      <c r="K20" s="52">
        <f>IF(K18&gt;K13,K18-K13,0)</f>
        <v>4914768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>
        <v>1116684</v>
      </c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3">
        <f>SUM(J22:J26)</f>
        <v>1116684</v>
      </c>
      <c r="K27" s="6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v>2602345</v>
      </c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3">
        <f>SUM(J28:J30)</f>
        <v>2602345</v>
      </c>
      <c r="K31" s="52">
        <f>SUM(K28:K30)</f>
        <v>0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IF(J31&gt;J27,J31-J27,0)</f>
        <v>1485661</v>
      </c>
      <c r="K33" s="52">
        <f>IF(K31&gt;K27,K31-K27,0)</f>
        <v>0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557063</v>
      </c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3">
        <f>SUM(J35:J37)</f>
        <v>557063</v>
      </c>
      <c r="K38" s="52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>
        <v>280888</v>
      </c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514080</v>
      </c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3">
        <f>SUM(J39:J43)</f>
        <v>794968</v>
      </c>
      <c r="K44" s="52">
        <f>SUM(K39:K43)</f>
        <v>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IF(J44&gt;J38,J44-J38,0)</f>
        <v>237905</v>
      </c>
      <c r="K46" s="52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IF(J20-J19+J33-J32+J46-J45&gt;0,J20-J19+J33-J32+J46-J45,0)</f>
        <v>323289</v>
      </c>
      <c r="K48" s="52">
        <f>IF(K20-K19+K33-K32+K46-K45&gt;0,K20-K19+K33-K32+K46-K45,0)</f>
        <v>4914768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1232921</v>
      </c>
      <c r="K49" s="7">
        <v>909632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323289</v>
      </c>
      <c r="K51" s="7">
        <v>295471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0">
        <v>909632</v>
      </c>
      <c r="K52" s="60">
        <v>614161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allowBlank="1" sqref="A1:I65536 J52:J65536 J1:J6 J13 J18:J23 J25:J27 J29:J35 J37:J41 J44:J48 K1:IV65536"/>
    <dataValidation type="whole" operator="notEqual" allowBlank="1" showInputMessage="1" showErrorMessage="1" errorTitle="Pogrešan unos" error="Mogu se unijeti samo cjelobrojne vrijednosti." sqref="J7:J12 J14:J17 J24 J28 J36 J42:J43 J49:J51">
      <formula1>9999999998</formula1>
    </dataValidation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279</v>
      </c>
      <c r="J4" s="66" t="s">
        <v>319</v>
      </c>
      <c r="K4" s="66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1">
        <v>2</v>
      </c>
      <c r="J5" s="72" t="s">
        <v>283</v>
      </c>
      <c r="K5" s="72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1" width="17.57421875" style="75" customWidth="1"/>
    <col min="2" max="2" width="0.9921875" style="75" customWidth="1"/>
    <col min="3" max="4" width="9.140625" style="75" customWidth="1"/>
    <col min="5" max="5" width="10.140625" style="75" bestFit="1" customWidth="1"/>
    <col min="6" max="6" width="7.57421875" style="75" customWidth="1"/>
    <col min="7" max="7" width="9.140625" style="75" customWidth="1"/>
    <col min="8" max="8" width="6.421875" style="75" customWidth="1"/>
    <col min="9" max="9" width="6.28125" style="75" customWidth="1"/>
    <col min="10" max="16384" width="9.140625" style="75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4"/>
    </row>
    <row r="2" spans="1:12" ht="12.75">
      <c r="A2" s="126" t="s">
        <v>340</v>
      </c>
      <c r="B2" s="73"/>
      <c r="C2" s="284" t="s">
        <v>282</v>
      </c>
      <c r="D2" s="284"/>
      <c r="E2" s="127" t="s">
        <v>348</v>
      </c>
      <c r="F2" s="42" t="s">
        <v>250</v>
      </c>
      <c r="G2" s="285" t="s">
        <v>346</v>
      </c>
      <c r="H2" s="286"/>
      <c r="I2" s="73"/>
      <c r="J2" s="73"/>
      <c r="K2" s="73"/>
      <c r="L2" s="76"/>
    </row>
    <row r="3" spans="1:11" ht="34.5">
      <c r="A3" s="287" t="s">
        <v>59</v>
      </c>
      <c r="B3" s="287"/>
      <c r="C3" s="287"/>
      <c r="D3" s="287"/>
      <c r="E3" s="287"/>
      <c r="F3" s="287"/>
      <c r="G3" s="287"/>
      <c r="H3" s="287"/>
      <c r="I3" s="79" t="s">
        <v>305</v>
      </c>
      <c r="J3" s="80" t="s">
        <v>150</v>
      </c>
      <c r="K3" s="80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2">
        <v>2</v>
      </c>
      <c r="J4" s="81" t="s">
        <v>283</v>
      </c>
      <c r="K4" s="81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3">
        <v>1</v>
      </c>
      <c r="J5" s="44">
        <v>50315800</v>
      </c>
      <c r="K5" s="44">
        <v>50315800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3">
        <v>2</v>
      </c>
      <c r="J6" s="45"/>
      <c r="K6" s="45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3">
        <v>3</v>
      </c>
      <c r="J7" s="45">
        <v>-514080</v>
      </c>
      <c r="K7" s="45">
        <v>1509697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3">
        <v>4</v>
      </c>
      <c r="J8" s="7">
        <v>-8805598</v>
      </c>
      <c r="K8" s="7">
        <v>-4121038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3">
        <v>5</v>
      </c>
      <c r="J9" s="45">
        <v>150709</v>
      </c>
      <c r="K9" s="45">
        <v>3878838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3">
        <v>6</v>
      </c>
      <c r="J10" s="45"/>
      <c r="K10" s="45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3">
        <v>7</v>
      </c>
      <c r="J11" s="45"/>
      <c r="K11" s="45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3">
        <v>8</v>
      </c>
      <c r="J12" s="45"/>
      <c r="K12" s="45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3">
        <v>9</v>
      </c>
      <c r="J13" s="45"/>
      <c r="K13" s="45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3">
        <v>10</v>
      </c>
      <c r="J14" s="77">
        <f>SUM(J5:J13)</f>
        <v>41146831</v>
      </c>
      <c r="K14" s="77">
        <f>SUM(K5:K13)</f>
        <v>51583297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3">
        <v>11</v>
      </c>
      <c r="J15" s="45"/>
      <c r="K15" s="45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3">
        <v>12</v>
      </c>
      <c r="J16" s="45"/>
      <c r="K16" s="45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3">
        <v>13</v>
      </c>
      <c r="J17" s="45"/>
      <c r="K17" s="45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3">
        <v>14</v>
      </c>
      <c r="J18" s="45"/>
      <c r="K18" s="45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3">
        <v>15</v>
      </c>
      <c r="J19" s="45"/>
      <c r="K19" s="45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3">
        <v>16</v>
      </c>
      <c r="J20" s="45"/>
      <c r="K20" s="45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6">
        <v>18</v>
      </c>
      <c r="J23" s="44">
        <v>4146831</v>
      </c>
      <c r="K23" s="44">
        <v>51583297</v>
      </c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7">
        <v>19</v>
      </c>
      <c r="J24" s="78"/>
      <c r="K24" s="78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7559055118110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2018-02-15T12:37:24Z</cp:lastPrinted>
  <dcterms:created xsi:type="dcterms:W3CDTF">2008-10-17T11:51:54Z</dcterms:created>
  <dcterms:modified xsi:type="dcterms:W3CDTF">2018-02-15T15:30:47Z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