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'Bilanca'!$A$1:$L$121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<sst xmlns="http://schemas.openxmlformats.org/spreadsheetml/2006/main" count="402" uniqueCount="345">
  <si>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</si>
  <si>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</si>
  <si>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</si>
  <si>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</si>
  <si>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</si>
  <si>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</si>
  <si>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</si>
  <si>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</si>
  <si>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</si>
  <si>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</si>
  <si>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</si>
  <si>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</si>
  <si>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</si>
  <si>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</si>
  <si>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</si>
  <si>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</si>
  <si>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</si>
  <si>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</si>
  <si>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</si>
  <si>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</si>
  <si>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</si>
  <si>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</si>
  <si>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</si>
  <si>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</si>
  <si>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</si>
  <si>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</si>
  <si>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</si>
  <si>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</si>
  <si>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</si>
  <si>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</si>
  <si>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</si>
  <si>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</si>
  <si>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</si>
  <si>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</si>
  <si>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</si>
  <si>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</si>
  <si>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</si>
  <si>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</si>
  <si>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</si>
  <si>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</si>
  <si>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</si>
  <si>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</si>
  <si>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</si>
  <si>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</si>
  <si>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</si>
  <si>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</si>
  <si>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</si>
  <si>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</si>
  <si>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</si>
  <si>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</si>
  <si>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</si>
  <si>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</si>
  <si>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</si>
  <si>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</si>
  <si>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</si>
  <si>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</si>
  <si>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</si>
  <si>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</si>
  <si>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</si>
  <si>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</si>
  <si>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</si>
  <si>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</si>
  <si>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</si>
  <si>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</si>
  <si>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</si>
  <si>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</si>
  <si>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</si>
  <si>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</si>
  <si>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</si>
  <si>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</si>
  <si>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</si>
  <si>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</si>
  <si>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</si>
  <si>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</si>
  <si>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</si>
  <si>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</si>
  <si>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</si>
  <si>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</si>
  <si>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</si>
  <si>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</si>
  <si>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</si>
  <si>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</si>
  <si>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</si>
  <si>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</si>
  <si>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</si>
  <si>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</si>
  <si>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</si>
  <si>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</si>
  <si>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</si>
  <si>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</si>
  <si>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</si>
  <si>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</si>
  <si>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</si>
  <si>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</si>
  <si>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</si>
  <si>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</si>
  <si>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</si>
  <si>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</si>
  <si>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</si>
  <si>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</si>
  <si>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</si>
  <si>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</si>
  <si>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</si>
  <si>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</si>
  <si>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</si>
  <si>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</si>
  <si>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</si>
  <si>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</si>
  <si>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</si>
  <si>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</si>
  <si>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</si>
  <si>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</si>
  <si>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</si>
  <si>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</si>
  <si>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</si>
  <si>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</si>
  <si>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</si>
  <si>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</si>
  <si>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</si>
  <si>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</si>
  <si>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</si>
  <si>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</si>
  <si>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</si>
  <si>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</si>
  <si>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</si>
  <si>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</si>
  <si>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</si>
  <si>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</si>
  <si>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</si>
  <si>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</si>
  <si>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</si>
  <si>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</si>
  <si>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</si>
  <si>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</si>
  <si>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</si>
  <si>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</si>
  <si>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</si>
  <si>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</si>
  <si>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</si>
  <si>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</si>
  <si>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</si>
  <si>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</si>
  <si>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</si>
  <si>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</si>
  <si>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</si>
  <si>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</si>
  <si>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</si>
  <si>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</si>
  <si>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</si>
  <si>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</si>
  <si>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</si>
  <si>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</si>
  <si>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</si>
  <si>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</si>
  <si>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</si>
  <si>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</si>
  <si>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</si>
  <si>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</si>
  <si>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</si>
  <si>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</si>
  <si>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</si>
  <si>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</si>
  <si>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</si>
  <si>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</si>
  <si>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Prethodno razdoblje</t>
  </si>
  <si>
    <t>Tekuće razdoblje</t>
  </si>
  <si>
    <t>Obveznik: BRIONKA d.d.</t>
  </si>
  <si>
    <t xml:space="preserve"> 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</si>
  <si>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</si>
  <si>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</si>
  <si>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</si>
  <si>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</si>
  <si>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</si>
  <si>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</si>
  <si>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</si>
  <si>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</si>
  <si>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stanje na dan 30.09.2017.</t>
  </si>
  <si>
    <t>u razdoblju 01.01.2017. do 30.09.2017.</t>
  </si>
  <si>
    <t>Novac i novčani ekvivalenti na kraju razdoblja</t>
  </si>
  <si>
    <t>Smanjenje novca i novčanih ekvivalenata</t>
  </si>
  <si>
    <t>Povećanje  novca i novčanih ekvivalenata</t>
  </si>
  <si>
    <t>Novac i novčani ekvivalenti na početku razdoblja</t>
  </si>
  <si>
    <t>Ukupno smanjenje novčanog tijeka (014 – 013 + 026 – 025 + 038 – 037)</t>
  </si>
  <si>
    <t>Ukupno povećanje novčanog tijeka (013 – 014 + 025 – 026 + 037 – 038)</t>
  </si>
  <si>
    <t>C2) NETO SMANJENJE NOVČANOG TIJEKA OD FINANCIJSKIH
       AKTIVNOSTI (036-030)</t>
  </si>
  <si>
    <t>C1) NETO POVEĆANJE NOVČANOG TIJEKA OD FINANCIJSKIH
       AKTIVNOSTI (030-036)</t>
  </si>
  <si>
    <t>VI. Ukupno novčani izdaci od financijskih aktivnosti (031 do 035)</t>
  </si>
  <si>
    <t xml:space="preserve">   5. Ostali novčani izdaci od financijskih aktivnosti</t>
  </si>
  <si>
    <t xml:space="preserve">   4. Novčani izdaci za otkup vlastitih dionica</t>
  </si>
  <si>
    <t xml:space="preserve">   3. Novčani izdaci za financijski najam</t>
  </si>
  <si>
    <t xml:space="preserve">   2. Novčani izdaci za isplatu dividendi</t>
  </si>
  <si>
    <t xml:space="preserve">   1. Novčani izdaci za otplatu glavnice kredita i obveznica</t>
  </si>
  <si>
    <t>V. Ukupno novčani primici od financijskih aktivnosti (027 do 029)</t>
  </si>
  <si>
    <t xml:space="preserve">   3. Ostali primici od financijskih aktivnosti</t>
  </si>
  <si>
    <t xml:space="preserve">   2. Novčani primici od glavnice kredita, zadužnica, pozajmica i drugih posudbi</t>
  </si>
  <si>
    <t xml:space="preserve">   1. Novčani primici od izdavanja vlasničkih i dužničkih financijskih instrumenata</t>
  </si>
  <si>
    <t>NOVČANI TIJEK OD FINANCIJSKIH AKTIVNOSTI</t>
  </si>
  <si>
    <t>B2) NETO SMANJENJE NOVČANOG TIJEKA OD INVESTICIJSKIH
       AKTIVNOSTI (024-020)</t>
  </si>
  <si>
    <t>B1) NETO POVEĆANJE NOVČANOG TIJEKA OD INVESTICIJSKIH
       AKTIVNOSTI (020-024)</t>
  </si>
  <si>
    <t>IV. Ukupno novčani izdaci od investicijskih aktivnosti (021 do 023)</t>
  </si>
  <si>
    <t xml:space="preserve">   3. Ostali novčani izdaci od investicijskih aktivnosti</t>
  </si>
  <si>
    <t xml:space="preserve">   2. Novčani izdaci za stjecanje vlasničkih i dužničkih financijskih instrumenata</t>
  </si>
  <si>
    <t xml:space="preserve">   1. Novčani izdaci za kupnju dugotrajne materijalne i nematerijalne imovine</t>
  </si>
  <si>
    <t>III. Ukupno novčani primici od investicijskih aktivnosti (015 do 019)</t>
  </si>
  <si>
    <t xml:space="preserve">   5. Ostali novčani primici od investicijskih aktivnosti</t>
  </si>
  <si>
    <t xml:space="preserve">   4. Novčani primici od dividendi</t>
  </si>
  <si>
    <t xml:space="preserve">   3. Novčani primici od kamata</t>
  </si>
  <si>
    <t xml:space="preserve">   2. Novčani primici od prodaje vlasničkih i dužničkih instrumenata</t>
  </si>
  <si>
    <t xml:space="preserve">   1. Novčani primici od prodaje dugotrajne materijalne i nematerijalne imovine</t>
  </si>
  <si>
    <t>NOVČANI TIJEK OD INVESTICIJSKIH AKTIVNOSTI</t>
  </si>
  <si>
    <t>A2) NETO SMANJENJE NOVČANOG TIJEKA OD POSLOVNIH
       AKTIVNOSTI (012-007)</t>
  </si>
  <si>
    <t>A1) NETO POVEĆANJE NOVČANOG TIJEKA OD POSLOVNIH
       AKTIVNOSTI (007-012)</t>
  </si>
  <si>
    <t>II. Ukupno smanjenje novčanog tijeka od poslovnih aktivnosti (008 do 011)</t>
  </si>
  <si>
    <t xml:space="preserve">   4. Ostalo smanjenje novčanog tijeka</t>
  </si>
  <si>
    <t xml:space="preserve">   3. Povećanje zaliha</t>
  </si>
  <si>
    <t xml:space="preserve">   2. Povećanje kratkotrajnih potraživanja</t>
  </si>
  <si>
    <t xml:space="preserve">   1. Smanjenje kratkoročnih obveza</t>
  </si>
  <si>
    <t>I. Ukupno povećanje novčanog tijeka od poslovnih aktivnosti (001 do 006)</t>
  </si>
  <si>
    <t xml:space="preserve">   6. Ostalo povećanje novčanog tijeka</t>
  </si>
  <si>
    <t xml:space="preserve">   5. Smanjenje zaliha</t>
  </si>
  <si>
    <t xml:space="preserve">   4. Smanjenje kratkotrajnih potraživanja</t>
  </si>
  <si>
    <t xml:space="preserve">   3. Povećanje kratkoročnih obveza</t>
  </si>
  <si>
    <t xml:space="preserve">   2. Amortizacija</t>
  </si>
  <si>
    <t xml:space="preserve">   1. Dobit prije poreza</t>
  </si>
  <si>
    <t>NOVČANI TIJEK OD POSLOVNIH AKTIVNOSTI</t>
  </si>
  <si>
    <t>4</t>
  </si>
  <si>
    <t>3</t>
  </si>
  <si>
    <t>IZVJEŠTAJ O NOVČANOM TIJEKU - Indirektna metoda</t>
  </si>
  <si>
    <t>Stavke koje umanjuju kapital upisuju se s negativnim predznakom 
Podaci pod AOP oznakama 001 do 009 upisuju se kao stanje na datum bilance</t>
  </si>
  <si>
    <t>17 b. Pripisano manjinskom interesu</t>
  </si>
  <si>
    <t>17 a. Pripisano imateljima kapitala matice</t>
  </si>
  <si>
    <t>17. Ukupno povećanje ili smanjenje kapitala (AOP 011 do 016)</t>
  </si>
  <si>
    <t>16. Ostale promjene kapitala</t>
  </si>
  <si>
    <t>15. Ispravak značajnih pogrešaka prethodnog razdoblja</t>
  </si>
  <si>
    <t>14. Promjene računovodstvenih politika</t>
  </si>
  <si>
    <t>13. Zaštita novčanog tijeka</t>
  </si>
  <si>
    <t>12. Tekući i odgođeni porezi (dio)</t>
  </si>
  <si>
    <t>11. Tečajne razlike s naslova neto ulaganja u inozemno poslovanje</t>
  </si>
  <si>
    <t>10. Ukupno kapital i rezerve (AOP 001 do 009)</t>
  </si>
  <si>
    <t xml:space="preserve">  9. Ostala revalorizacija</t>
  </si>
  <si>
    <t xml:space="preserve">  8. Revalorizacija financijske imovine raspoložive za prodaju</t>
  </si>
  <si>
    <t xml:space="preserve">  7. Revalorizacija nematerijalne imovine</t>
  </si>
  <si>
    <t xml:space="preserve">  6. Revalorizacija dugotrajne materijalne imovine</t>
  </si>
  <si>
    <t xml:space="preserve">  5. Dobit ili gubitak tekuće godine</t>
  </si>
  <si>
    <t xml:space="preserve">  4. Zadržana dobit ili preneseni gubitak</t>
  </si>
  <si>
    <t xml:space="preserve">  3. Rezerve iz dobiti</t>
  </si>
  <si>
    <t xml:space="preserve">  2. Kapitalne rezerve</t>
  </si>
  <si>
    <t xml:space="preserve">  1. Upisani kapital</t>
  </si>
  <si>
    <t>Tekuća godina</t>
  </si>
  <si>
    <t>Prethodna godina</t>
  </si>
  <si>
    <t>do</t>
  </si>
  <si>
    <t>za razdoblje od</t>
  </si>
  <si>
    <t>BRIONKA d.d.</t>
  </si>
  <si>
    <t>IZVJEŠTAJ O PROMJENAMA KAPITALA</t>
  </si>
  <si>
    <t>Ukupno smanjenje novčanog tijeka (015 – 014 + 027 – 026 + 039 – 038)</t>
  </si>
  <si>
    <t>Ukupno povećanje novčanog tijeka (014 – 015 + 026 – 027 + 038 – 039)</t>
  </si>
  <si>
    <t>C2) NETO SMANJENJE NOVČANOG TIJEKA OD FINANCIJSKIH
       AKTIVNOSTI (037-031)</t>
  </si>
  <si>
    <t>C1) NETO POVEĆANJE NOVČANOG TIJEKA OD FINANCIJSKIH
       AKTIVNOSTI (031-037)</t>
  </si>
  <si>
    <t>VI. Ukupno novčani izdaci od financijskih aktivnosti (032 do 036)</t>
  </si>
  <si>
    <t>V. Ukupno novčani primici od financijskih aktivnosti (028 do 030)</t>
  </si>
  <si>
    <t>B2) NETO SMANJENJE NOVČANOG TIJEKA OD INVESTICIJSKIH
       AKTIVNOSTI (025-021)</t>
  </si>
  <si>
    <t>B1) NETO POVEĆANJE NOVČANOG TIJEKA OD INVESTICIJSKIH
       AKTIVNOSTI (021-025)</t>
  </si>
  <si>
    <t>IV. Ukupno novčani izdaci od investicijskih aktivnosti (022 do 024)</t>
  </si>
  <si>
    <t xml:space="preserve">     3. Ostali novčani izdaci od investicijskih aktivnosti</t>
  </si>
  <si>
    <t xml:space="preserve">     2. Novčani izdaci za stjecanje vlasničkih i dužničkih financijskih instrumenata</t>
  </si>
  <si>
    <t xml:space="preserve">     1. Novčani izdaci za kupnju dugotrajne materijalne i nematerijalne imovine</t>
  </si>
  <si>
    <t>III. Ukupno novčani primici od investicijskih aktivnosti (016 do 020)</t>
  </si>
  <si>
    <t xml:space="preserve">     5. Ostali novčani primici od investicijskih aktivnosti</t>
  </si>
  <si>
    <t xml:space="preserve">     4. Novčani primici od dividendi</t>
  </si>
  <si>
    <t xml:space="preserve">     3. Novčani primici od kamata</t>
  </si>
  <si>
    <t xml:space="preserve">     2. Novčani primici od prodaje vlasničkih i dužničkih instrumenata</t>
  </si>
  <si>
    <t xml:space="preserve">     1. Novčani primici od prodaje dugotrajne materijalne i nematerijalne imovine</t>
  </si>
  <si>
    <t>A2) NETO SMANJENJE NOVČANOG TIJEKA OD POSLOVNIH 
       AKTIVNOSTI (013-006)</t>
  </si>
  <si>
    <t>A1) NETO POVEĆANJE NOVČANOG TIJEKA OD POSLOVNIH 
       AKTIVNOSTI (006-013)</t>
  </si>
  <si>
    <t>II.  Ukupno novčani izdaci od poslovnih aktivnosti (007 do 012)</t>
  </si>
  <si>
    <t xml:space="preserve">     6. Ostali novčani izdaci</t>
  </si>
  <si>
    <t xml:space="preserve">     5. Novčani izdaci za poreze</t>
  </si>
  <si>
    <t xml:space="preserve">     4. Novčani izdaci za kamate</t>
  </si>
  <si>
    <t xml:space="preserve">     3. Novčani izdaci za osiguranje za naknade šteta</t>
  </si>
  <si>
    <t xml:space="preserve">     2. Novčani izdaci za zaposlene</t>
  </si>
  <si>
    <t xml:space="preserve">     1. Novčani izdaci dobavljačima</t>
  </si>
  <si>
    <t>I.  Ukupno novčani primici od poslovnih aktivnosti (001 do 005)</t>
  </si>
  <si>
    <t xml:space="preserve">     5. Ostali novčani primici</t>
  </si>
  <si>
    <t xml:space="preserve">     4. Novčani primici s osnove povrata poreza</t>
  </si>
  <si>
    <t xml:space="preserve">     3. Novčani primici od osiguranja za naknadu šteta</t>
  </si>
  <si>
    <t xml:space="preserve">     2. Novčani primici od tantijema, naknada, provizija i sl.</t>
  </si>
  <si>
    <t xml:space="preserve">     1. Novčani primici od kupaca</t>
  </si>
  <si>
    <t>Obveznik: _____________________________________________________________</t>
  </si>
  <si>
    <t>u razdoblju __.__.____. do __.__.____.</t>
  </si>
  <si>
    <t>IZVJEŠTAJ O NOVČANOM TIJEKU - Direktna metoda</t>
  </si>
  <si>
    <t>Bilješke uz financijske izvještaje</t>
  </si>
  <si>
    <t>U prvom tromjesečju 2014. godine značajnijih događaja do dana sastavljanja ovog izvještaja nije bilo.</t>
  </si>
  <si>
    <t>Na kraju tromjesečja društvo ima 34 radnika.</t>
  </si>
  <si>
    <t>U vlasničkoj strukturi deset (10) najvećih dioničara došlo je do promjene. Soldatić Renata nema više dionica</t>
  </si>
  <si>
    <t>30.09.2017.</t>
  </si>
  <si>
    <t>Prilog 1.</t>
  </si>
  <si>
    <t>Razdoblje izvještavanja:</t>
  </si>
  <si>
    <t>Tromjesečni financijski izvještaj poduzetnika TFI-POD</t>
  </si>
  <si>
    <t>Matični broj (MB):</t>
  </si>
  <si>
    <t>03244024</t>
  </si>
  <si>
    <t>Matični broj subjekta (MBS):</t>
  </si>
  <si>
    <t>040051487</t>
  </si>
  <si>
    <t>Osobni identifikacijski broj (OIB):</t>
  </si>
  <si>
    <t>45422293596</t>
  </si>
  <si>
    <t>Tvrtka izdavatelja:</t>
  </si>
  <si>
    <t>Poštanski broj i mjesto:</t>
  </si>
  <si>
    <t>PULA</t>
  </si>
  <si>
    <t>Ulica i kućni broj:</t>
  </si>
  <si>
    <t>TRŠĆANSKA 35</t>
  </si>
  <si>
    <t>Adresa e-pošte:</t>
  </si>
  <si>
    <t>info@brionka.hr</t>
  </si>
  <si>
    <t>Internet adresa:</t>
  </si>
  <si>
    <t>www.brionka.hr</t>
  </si>
  <si>
    <t>Šifra i naziv općine/grada:</t>
  </si>
  <si>
    <t>Šifra i naziv županije:</t>
  </si>
  <si>
    <t>ISTARSKA</t>
  </si>
  <si>
    <t>Broj zaposlenih:</t>
  </si>
  <si>
    <t>(krajem izvještajnog razdoblja)</t>
  </si>
  <si>
    <t>Konsolidirani izvještaj:</t>
  </si>
  <si>
    <t>NE</t>
  </si>
  <si>
    <t>Šifra NKD-a:</t>
  </si>
  <si>
    <t>1061</t>
  </si>
  <si>
    <t>Tvrtke subjekata konsolidacije (prema MSFI):</t>
  </si>
  <si>
    <t>Sjedište:</t>
  </si>
  <si>
    <t>MB:</t>
  </si>
  <si>
    <t>Knjigovodstveni servis:</t>
  </si>
  <si>
    <t>Osoba za kontakt:</t>
  </si>
  <si>
    <t>Mateljak Tea</t>
  </si>
  <si>
    <t>(unosi se samo prezime i ime osobe za kontakt)</t>
  </si>
  <si>
    <t>Telefon:</t>
  </si>
  <si>
    <t>252/350915</t>
  </si>
  <si>
    <t>Telefaks:</t>
  </si>
  <si>
    <t>052/541684</t>
  </si>
  <si>
    <t>tea.mateljak@brionka.hr</t>
  </si>
  <si>
    <t>Prezime i ime:</t>
  </si>
  <si>
    <t>Anić Mladen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</si>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</sst>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9" fillId="0" borderId="0" xfId="61" applyAlignment="1">
      <alignment/>
      <protection/>
    </xf>
    <xf numFmtId="0" fontId="13" fillId="0" borderId="0" xfId="61" applyFont="1" applyAlignment="1">
      <alignment/>
      <protection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29" xfId="57" applyFont="1" applyFill="1" applyBorder="1" applyAlignment="1" applyProtection="1">
      <alignment horizontal="left" vertical="center" wrapText="1"/>
      <protection hidden="1"/>
    </xf>
    <xf numFmtId="0" fontId="3" fillId="0" borderId="28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29" xfId="57" applyFont="1" applyBorder="1" applyAlignment="1" applyProtection="1">
      <alignment horizontal="left" vertical="center" wrapText="1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Border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9" xfId="57" applyFont="1" applyBorder="1" applyAlignment="1" applyProtection="1">
      <alignment wrapText="1"/>
      <protection hidden="1"/>
    </xf>
    <xf numFmtId="0" fontId="3" fillId="0" borderId="28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Border="1" applyAlignment="1" applyProtection="1">
      <alignment vertical="top"/>
      <protection hidden="1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9" xfId="57" applyFont="1" applyBorder="1" applyAlignment="1" applyProtection="1">
      <alignment horizontal="left" vertical="top" wrapText="1"/>
      <protection hidden="1"/>
    </xf>
    <xf numFmtId="0" fontId="3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9" xfId="57" applyFont="1" applyBorder="1" applyAlignment="1" applyProtection="1">
      <alignment horizontal="left" vertical="top" indent="2"/>
      <protection hidden="1"/>
    </xf>
    <xf numFmtId="0" fontId="3" fillId="0" borderId="29" xfId="57" applyFont="1" applyBorder="1" applyAlignment="1" applyProtection="1">
      <alignment horizontal="left" vertical="top" wrapText="1" indent="2"/>
      <protection hidden="1"/>
    </xf>
    <xf numFmtId="0" fontId="3" fillId="0" borderId="28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9" xfId="57" applyFont="1" applyBorder="1" applyAlignment="1" applyProtection="1">
      <alignment horizontal="left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Fill="1" applyBorder="1" applyAlignment="1" applyProtection="1">
      <alignment vertical="center"/>
      <protection hidden="1"/>
    </xf>
    <xf numFmtId="0" fontId="18" fillId="0" borderId="0" xfId="61" applyFont="1" applyBorder="1" applyAlignment="1" applyProtection="1">
      <alignment vertical="center"/>
      <protection hidden="1"/>
    </xf>
    <xf numFmtId="0" fontId="18" fillId="0" borderId="29" xfId="61" applyFont="1" applyFill="1" applyBorder="1" applyAlignment="1" applyProtection="1">
      <alignment vertic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9" xfId="61" applyBorder="1" applyAlignment="1">
      <alignment/>
      <protection/>
    </xf>
    <xf numFmtId="0" fontId="2" fillId="0" borderId="28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2" xfId="57" applyFont="1" applyFill="1" applyBorder="1" applyAlignment="1" applyProtection="1">
      <alignment horizontal="right" vertical="top" wrapText="1"/>
      <protection hidden="1"/>
    </xf>
    <xf numFmtId="0" fontId="3" fillId="0" borderId="33" xfId="57" applyFont="1" applyFill="1" applyBorder="1" applyAlignment="1" applyProtection="1">
      <alignment horizontal="right" vertical="top" wrapText="1"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3" fillId="0" borderId="34" xfId="57" applyFont="1" applyFill="1" applyBorder="1" applyAlignment="1" applyProtection="1">
      <alignment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9" xfId="61" applyBorder="1" applyAlignment="1">
      <alignment/>
      <protection/>
    </xf>
    <xf numFmtId="0" fontId="3" fillId="0" borderId="35" xfId="57" applyFont="1" applyBorder="1" applyAlignment="1" applyProtection="1">
      <alignment horizontal="center" vertical="top"/>
      <protection hidden="1"/>
    </xf>
    <xf numFmtId="0" fontId="3" fillId="0" borderId="35" xfId="57" applyFont="1" applyBorder="1" applyAlignment="1">
      <alignment horizontal="center"/>
      <protection/>
    </xf>
    <xf numFmtId="0" fontId="3" fillId="0" borderId="36" xfId="57" applyFont="1" applyBorder="1" applyAlignment="1">
      <alignment/>
      <protection/>
    </xf>
    <xf numFmtId="0" fontId="3" fillId="0" borderId="33" xfId="57" applyFont="1" applyFill="1" applyBorder="1" applyAlignment="1" applyProtection="1">
      <alignment horizontal="center" vertical="top"/>
      <protection hidden="1"/>
    </xf>
    <xf numFmtId="0" fontId="3" fillId="0" borderId="33" xfId="57" applyFont="1" applyFill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right" vertical="center" wrapText="1"/>
      <protection hidden="1"/>
    </xf>
    <xf numFmtId="0" fontId="3" fillId="0" borderId="29" xfId="57" applyFont="1" applyBorder="1" applyAlignment="1" applyProtection="1">
      <alignment horizontal="right" wrapText="1"/>
      <protection hidden="1"/>
    </xf>
    <xf numFmtId="49" fontId="4" fillId="0" borderId="32" xfId="53" applyNumberForma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49" fontId="2" fillId="0" borderId="32" xfId="57" applyNumberFormat="1" applyFont="1" applyFill="1" applyBorder="1" applyAlignment="1" applyProtection="1">
      <alignment horizontal="left" vertical="center"/>
      <protection hidden="1" locked="0"/>
    </xf>
    <xf numFmtId="0" fontId="3" fillId="0" borderId="34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vertical="center"/>
      <protection hidden="1"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2" fillId="0" borderId="32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32" xfId="57" applyFont="1" applyFill="1" applyBorder="1" applyAlignment="1" applyProtection="1">
      <alignment horizontal="right" vertical="center"/>
      <protection hidden="1" locked="0"/>
    </xf>
    <xf numFmtId="0" fontId="3" fillId="0" borderId="33" xfId="57" applyFont="1" applyFill="1" applyBorder="1" applyAlignment="1">
      <alignment/>
      <protection/>
    </xf>
    <xf numFmtId="0" fontId="3" fillId="0" borderId="34" xfId="57" applyFont="1" applyFill="1" applyBorder="1" applyAlignment="1">
      <alignment/>
      <protection/>
    </xf>
    <xf numFmtId="49" fontId="2" fillId="0" borderId="3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9" xfId="57" applyFont="1" applyBorder="1" applyAlignment="1">
      <alignment horizontal="center"/>
      <protection/>
    </xf>
    <xf numFmtId="0" fontId="3" fillId="0" borderId="33" xfId="57" applyFont="1" applyFill="1" applyBorder="1" applyAlignment="1">
      <alignment horizontal="left"/>
      <protection/>
    </xf>
    <xf numFmtId="0" fontId="3" fillId="0" borderId="3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3" xfId="57" applyFont="1" applyFill="1" applyBorder="1" applyAlignment="1">
      <alignment horizontal="left" vertical="center"/>
      <protection/>
    </xf>
    <xf numFmtId="0" fontId="4" fillId="0" borderId="32" xfId="53" applyFill="1" applyBorder="1" applyAlignment="1" applyProtection="1">
      <alignment/>
      <protection hidden="1" locked="0"/>
    </xf>
    <xf numFmtId="0" fontId="2" fillId="0" borderId="33" xfId="57" applyFont="1" applyFill="1" applyBorder="1" applyAlignment="1" applyProtection="1">
      <alignment/>
      <protection hidden="1" locked="0"/>
    </xf>
    <xf numFmtId="0" fontId="2" fillId="0" borderId="34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8" xfId="57" applyFont="1" applyBorder="1" applyAlignment="1" applyProtection="1">
      <alignment horizontal="right" wrapText="1"/>
      <protection hidden="1"/>
    </xf>
    <xf numFmtId="1" fontId="2" fillId="0" borderId="3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Border="1" applyAlignment="1">
      <alignment/>
      <protection/>
    </xf>
    <xf numFmtId="0" fontId="10" fillId="0" borderId="26" xfId="57" applyFont="1" applyBorder="1" applyAlignment="1">
      <alignment/>
      <protection/>
    </xf>
    <xf numFmtId="0" fontId="2" fillId="0" borderId="28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4" fillId="0" borderId="28" xfId="57" applyFont="1" applyBorder="1" applyAlignment="1" applyProtection="1">
      <alignment horizontal="center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14" fillId="0" borderId="29" xfId="57" applyFont="1" applyBorder="1" applyAlignment="1" applyProtection="1">
      <alignment horizontal="center" vertical="center" wrapText="1"/>
      <protection hidden="1"/>
    </xf>
    <xf numFmtId="0" fontId="1" fillId="0" borderId="28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>
      <alignment vertical="center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60" customWidth="1"/>
    <col min="2" max="2" width="13.00390625" style="60" customWidth="1"/>
    <col min="3" max="4" width="9.140625" style="60" customWidth="1"/>
    <col min="5" max="5" width="9.8515625" style="60" bestFit="1" customWidth="1"/>
    <col min="6" max="6" width="9.140625" style="60" customWidth="1"/>
    <col min="7" max="7" width="15.140625" style="60" customWidth="1"/>
    <col min="8" max="8" width="19.28125" style="60" customWidth="1"/>
    <col min="9" max="9" width="14.421875" style="60" customWidth="1"/>
    <col min="10" max="16384" width="9.140625" style="60" customWidth="1"/>
  </cols>
  <sheetData>
    <row r="1" spans="1:12" ht="15.75">
      <c r="A1" s="181" t="s">
        <v>295</v>
      </c>
      <c r="B1" s="182"/>
      <c r="C1" s="182"/>
      <c r="D1" s="57"/>
      <c r="E1" s="57"/>
      <c r="F1" s="57"/>
      <c r="G1" s="57"/>
      <c r="H1" s="57"/>
      <c r="I1" s="58"/>
      <c r="J1" s="59"/>
      <c r="K1" s="59"/>
      <c r="L1" s="59"/>
    </row>
    <row r="2" spans="1:12" ht="12.75">
      <c r="A2" s="183" t="s">
        <v>296</v>
      </c>
      <c r="B2" s="184"/>
      <c r="C2" s="184"/>
      <c r="D2" s="185"/>
      <c r="E2" s="61">
        <v>42736</v>
      </c>
      <c r="F2" s="62"/>
      <c r="G2" s="63" t="s">
        <v>250</v>
      </c>
      <c r="H2" s="61" t="s">
        <v>294</v>
      </c>
      <c r="I2" s="64"/>
      <c r="J2" s="59"/>
      <c r="K2" s="59"/>
      <c r="L2" s="59"/>
    </row>
    <row r="3" spans="1:12" ht="12.75">
      <c r="A3" s="65"/>
      <c r="B3" s="66"/>
      <c r="C3" s="66"/>
      <c r="D3" s="66"/>
      <c r="E3" s="67"/>
      <c r="F3" s="67"/>
      <c r="G3" s="66"/>
      <c r="H3" s="66"/>
      <c r="I3" s="68"/>
      <c r="J3" s="59"/>
      <c r="K3" s="59"/>
      <c r="L3" s="59"/>
    </row>
    <row r="4" spans="1:12" ht="15">
      <c r="A4" s="186" t="s">
        <v>297</v>
      </c>
      <c r="B4" s="187"/>
      <c r="C4" s="187"/>
      <c r="D4" s="187"/>
      <c r="E4" s="187"/>
      <c r="F4" s="187"/>
      <c r="G4" s="187"/>
      <c r="H4" s="187"/>
      <c r="I4" s="188"/>
      <c r="J4" s="59"/>
      <c r="K4" s="59"/>
      <c r="L4" s="59"/>
    </row>
    <row r="5" spans="1:12" ht="12.75">
      <c r="A5" s="69"/>
      <c r="B5" s="70"/>
      <c r="C5" s="70"/>
      <c r="D5" s="70"/>
      <c r="E5" s="71"/>
      <c r="F5" s="72"/>
      <c r="G5" s="73"/>
      <c r="H5" s="74"/>
      <c r="I5" s="75"/>
      <c r="J5" s="59"/>
      <c r="K5" s="59"/>
      <c r="L5" s="59"/>
    </row>
    <row r="6" spans="1:12" ht="12.75">
      <c r="A6" s="144" t="s">
        <v>298</v>
      </c>
      <c r="B6" s="145"/>
      <c r="C6" s="160" t="s">
        <v>299</v>
      </c>
      <c r="D6" s="161"/>
      <c r="E6" s="76"/>
      <c r="F6" s="76"/>
      <c r="G6" s="76"/>
      <c r="H6" s="76"/>
      <c r="I6" s="77"/>
      <c r="J6" s="59"/>
      <c r="K6" s="59"/>
      <c r="L6" s="59"/>
    </row>
    <row r="7" spans="1:12" ht="12.75">
      <c r="A7" s="78"/>
      <c r="B7" s="79"/>
      <c r="C7" s="70"/>
      <c r="D7" s="70"/>
      <c r="E7" s="76"/>
      <c r="F7" s="76"/>
      <c r="G7" s="76"/>
      <c r="H7" s="76"/>
      <c r="I7" s="77"/>
      <c r="J7" s="59"/>
      <c r="K7" s="59"/>
      <c r="L7" s="59"/>
    </row>
    <row r="8" spans="1:12" ht="12.75">
      <c r="A8" s="189" t="s">
        <v>300</v>
      </c>
      <c r="B8" s="190"/>
      <c r="C8" s="160" t="s">
        <v>301</v>
      </c>
      <c r="D8" s="161"/>
      <c r="E8" s="76"/>
      <c r="F8" s="76"/>
      <c r="G8" s="76"/>
      <c r="H8" s="76"/>
      <c r="I8" s="80"/>
      <c r="J8" s="59"/>
      <c r="K8" s="59"/>
      <c r="L8" s="59"/>
    </row>
    <row r="9" spans="1:12" ht="12.75">
      <c r="A9" s="81"/>
      <c r="B9" s="82"/>
      <c r="C9" s="83"/>
      <c r="D9" s="84"/>
      <c r="E9" s="70"/>
      <c r="F9" s="70"/>
      <c r="G9" s="70"/>
      <c r="H9" s="70"/>
      <c r="I9" s="80"/>
      <c r="J9" s="59"/>
      <c r="K9" s="59"/>
      <c r="L9" s="59"/>
    </row>
    <row r="10" spans="1:12" ht="12.75">
      <c r="A10" s="139" t="s">
        <v>302</v>
      </c>
      <c r="B10" s="177"/>
      <c r="C10" s="160" t="s">
        <v>303</v>
      </c>
      <c r="D10" s="161"/>
      <c r="E10" s="70"/>
      <c r="F10" s="70"/>
      <c r="G10" s="70"/>
      <c r="H10" s="70"/>
      <c r="I10" s="80"/>
      <c r="J10" s="59"/>
      <c r="K10" s="59"/>
      <c r="L10" s="59"/>
    </row>
    <row r="11" spans="1:12" ht="12.75">
      <c r="A11" s="178"/>
      <c r="B11" s="177"/>
      <c r="C11" s="70"/>
      <c r="D11" s="70"/>
      <c r="E11" s="70"/>
      <c r="F11" s="70"/>
      <c r="G11" s="70"/>
      <c r="H11" s="70"/>
      <c r="I11" s="80"/>
      <c r="J11" s="59"/>
      <c r="K11" s="59"/>
      <c r="L11" s="59"/>
    </row>
    <row r="12" spans="1:12" ht="12.75">
      <c r="A12" s="144" t="s">
        <v>304</v>
      </c>
      <c r="B12" s="145"/>
      <c r="C12" s="154" t="s">
        <v>252</v>
      </c>
      <c r="D12" s="173"/>
      <c r="E12" s="173"/>
      <c r="F12" s="173"/>
      <c r="G12" s="173"/>
      <c r="H12" s="173"/>
      <c r="I12" s="147"/>
      <c r="J12" s="59"/>
      <c r="K12" s="59"/>
      <c r="L12" s="59"/>
    </row>
    <row r="13" spans="1:12" ht="12.75">
      <c r="A13" s="78"/>
      <c r="B13" s="79"/>
      <c r="C13" s="85"/>
      <c r="D13" s="70"/>
      <c r="E13" s="70"/>
      <c r="F13" s="70"/>
      <c r="G13" s="70"/>
      <c r="H13" s="70"/>
      <c r="I13" s="80"/>
      <c r="J13" s="59"/>
      <c r="K13" s="59"/>
      <c r="L13" s="59"/>
    </row>
    <row r="14" spans="1:12" ht="12.75">
      <c r="A14" s="144" t="s">
        <v>305</v>
      </c>
      <c r="B14" s="145"/>
      <c r="C14" s="179">
        <v>52100</v>
      </c>
      <c r="D14" s="180"/>
      <c r="E14" s="70"/>
      <c r="F14" s="154" t="s">
        <v>306</v>
      </c>
      <c r="G14" s="173"/>
      <c r="H14" s="173"/>
      <c r="I14" s="147"/>
      <c r="J14" s="59"/>
      <c r="K14" s="59"/>
      <c r="L14" s="59"/>
    </row>
    <row r="15" spans="1:12" ht="12.75">
      <c r="A15" s="78"/>
      <c r="B15" s="79"/>
      <c r="C15" s="70"/>
      <c r="D15" s="70"/>
      <c r="E15" s="70"/>
      <c r="F15" s="70"/>
      <c r="G15" s="70"/>
      <c r="H15" s="70"/>
      <c r="I15" s="80"/>
      <c r="J15" s="59"/>
      <c r="K15" s="59"/>
      <c r="L15" s="59"/>
    </row>
    <row r="16" spans="1:12" ht="12.75">
      <c r="A16" s="144" t="s">
        <v>307</v>
      </c>
      <c r="B16" s="145"/>
      <c r="C16" s="154" t="s">
        <v>308</v>
      </c>
      <c r="D16" s="173"/>
      <c r="E16" s="173"/>
      <c r="F16" s="173"/>
      <c r="G16" s="173"/>
      <c r="H16" s="173"/>
      <c r="I16" s="147"/>
      <c r="J16" s="59"/>
      <c r="K16" s="59"/>
      <c r="L16" s="59"/>
    </row>
    <row r="17" spans="1:12" ht="12.75">
      <c r="A17" s="78"/>
      <c r="B17" s="79"/>
      <c r="C17" s="70"/>
      <c r="D17" s="70"/>
      <c r="E17" s="70"/>
      <c r="F17" s="70"/>
      <c r="G17" s="70"/>
      <c r="H17" s="70"/>
      <c r="I17" s="80"/>
      <c r="J17" s="59"/>
      <c r="K17" s="59"/>
      <c r="L17" s="59"/>
    </row>
    <row r="18" spans="1:12" ht="12.75">
      <c r="A18" s="144" t="s">
        <v>309</v>
      </c>
      <c r="B18" s="145"/>
      <c r="C18" s="174" t="s">
        <v>310</v>
      </c>
      <c r="D18" s="175"/>
      <c r="E18" s="175"/>
      <c r="F18" s="175"/>
      <c r="G18" s="175"/>
      <c r="H18" s="175"/>
      <c r="I18" s="176"/>
      <c r="J18" s="59"/>
      <c r="K18" s="59"/>
      <c r="L18" s="59"/>
    </row>
    <row r="19" spans="1:12" ht="12.75">
      <c r="A19" s="78"/>
      <c r="B19" s="79"/>
      <c r="C19" s="85"/>
      <c r="D19" s="70"/>
      <c r="E19" s="70"/>
      <c r="F19" s="70"/>
      <c r="G19" s="70"/>
      <c r="H19" s="70"/>
      <c r="I19" s="80"/>
      <c r="J19" s="59"/>
      <c r="K19" s="59"/>
      <c r="L19" s="59"/>
    </row>
    <row r="20" spans="1:12" ht="12.75">
      <c r="A20" s="144" t="s">
        <v>311</v>
      </c>
      <c r="B20" s="145"/>
      <c r="C20" s="174" t="s">
        <v>312</v>
      </c>
      <c r="D20" s="175"/>
      <c r="E20" s="175"/>
      <c r="F20" s="175"/>
      <c r="G20" s="175"/>
      <c r="H20" s="175"/>
      <c r="I20" s="176"/>
      <c r="J20" s="59"/>
      <c r="K20" s="59"/>
      <c r="L20" s="59"/>
    </row>
    <row r="21" spans="1:12" ht="12.75">
      <c r="A21" s="78"/>
      <c r="B21" s="79"/>
      <c r="C21" s="85"/>
      <c r="D21" s="70"/>
      <c r="E21" s="70"/>
      <c r="F21" s="70"/>
      <c r="G21" s="70"/>
      <c r="H21" s="70"/>
      <c r="I21" s="80"/>
      <c r="J21" s="59"/>
      <c r="K21" s="59"/>
      <c r="L21" s="59"/>
    </row>
    <row r="22" spans="1:12" ht="12.75">
      <c r="A22" s="144" t="s">
        <v>313</v>
      </c>
      <c r="B22" s="145"/>
      <c r="C22" s="86">
        <v>359</v>
      </c>
      <c r="D22" s="154" t="s">
        <v>306</v>
      </c>
      <c r="E22" s="169"/>
      <c r="F22" s="170"/>
      <c r="G22" s="144"/>
      <c r="H22" s="171"/>
      <c r="I22" s="87"/>
      <c r="J22" s="59"/>
      <c r="K22" s="59"/>
      <c r="L22" s="59"/>
    </row>
    <row r="23" spans="1:12" ht="12.75">
      <c r="A23" s="78"/>
      <c r="B23" s="79"/>
      <c r="C23" s="70"/>
      <c r="D23" s="70"/>
      <c r="E23" s="70"/>
      <c r="F23" s="70"/>
      <c r="G23" s="70"/>
      <c r="H23" s="70"/>
      <c r="I23" s="80"/>
      <c r="J23" s="59"/>
      <c r="K23" s="59"/>
      <c r="L23" s="59"/>
    </row>
    <row r="24" spans="1:12" ht="12.75">
      <c r="A24" s="144" t="s">
        <v>314</v>
      </c>
      <c r="B24" s="145"/>
      <c r="C24" s="86">
        <v>18</v>
      </c>
      <c r="D24" s="154" t="s">
        <v>315</v>
      </c>
      <c r="E24" s="169"/>
      <c r="F24" s="169"/>
      <c r="G24" s="170"/>
      <c r="H24" s="88" t="s">
        <v>316</v>
      </c>
      <c r="I24" s="89">
        <v>24</v>
      </c>
      <c r="J24" s="59"/>
      <c r="K24" s="59"/>
      <c r="L24" s="59"/>
    </row>
    <row r="25" spans="1:12" ht="12.75">
      <c r="A25" s="78"/>
      <c r="B25" s="79"/>
      <c r="C25" s="70"/>
      <c r="D25" s="70"/>
      <c r="E25" s="70"/>
      <c r="F25" s="70"/>
      <c r="G25" s="79"/>
      <c r="H25" s="79" t="s">
        <v>317</v>
      </c>
      <c r="I25" s="90"/>
      <c r="J25" s="59"/>
      <c r="K25" s="59"/>
      <c r="L25" s="59"/>
    </row>
    <row r="26" spans="1:12" ht="12.75">
      <c r="A26" s="144" t="s">
        <v>318</v>
      </c>
      <c r="B26" s="145"/>
      <c r="C26" s="91" t="s">
        <v>319</v>
      </c>
      <c r="D26" s="92"/>
      <c r="E26" s="93"/>
      <c r="F26" s="70"/>
      <c r="G26" s="172" t="s">
        <v>320</v>
      </c>
      <c r="H26" s="145"/>
      <c r="I26" s="94" t="s">
        <v>321</v>
      </c>
      <c r="J26" s="59"/>
      <c r="K26" s="59"/>
      <c r="L26" s="59"/>
    </row>
    <row r="27" spans="1:12" ht="12.75">
      <c r="A27" s="78"/>
      <c r="B27" s="79"/>
      <c r="C27" s="70"/>
      <c r="D27" s="70"/>
      <c r="E27" s="70"/>
      <c r="F27" s="70"/>
      <c r="G27" s="70"/>
      <c r="H27" s="70"/>
      <c r="I27" s="95"/>
      <c r="J27" s="59"/>
      <c r="K27" s="59"/>
      <c r="L27" s="59"/>
    </row>
    <row r="28" spans="1:12" ht="12.75">
      <c r="A28" s="164" t="s">
        <v>322</v>
      </c>
      <c r="B28" s="165"/>
      <c r="C28" s="166"/>
      <c r="D28" s="166"/>
      <c r="E28" s="165" t="s">
        <v>323</v>
      </c>
      <c r="F28" s="167"/>
      <c r="G28" s="167"/>
      <c r="H28" s="166" t="s">
        <v>324</v>
      </c>
      <c r="I28" s="168"/>
      <c r="J28" s="59"/>
      <c r="K28" s="59"/>
      <c r="L28" s="59"/>
    </row>
    <row r="29" spans="1:12" ht="12.75">
      <c r="A29" s="96"/>
      <c r="B29" s="93"/>
      <c r="C29" s="93"/>
      <c r="D29" s="84"/>
      <c r="E29" s="70"/>
      <c r="F29" s="70"/>
      <c r="G29" s="70"/>
      <c r="H29" s="97"/>
      <c r="I29" s="95"/>
      <c r="J29" s="59"/>
      <c r="K29" s="59"/>
      <c r="L29" s="59"/>
    </row>
    <row r="30" spans="1:12" ht="12.75">
      <c r="A30" s="157"/>
      <c r="B30" s="158"/>
      <c r="C30" s="158"/>
      <c r="D30" s="159"/>
      <c r="E30" s="157"/>
      <c r="F30" s="158"/>
      <c r="G30" s="158"/>
      <c r="H30" s="160"/>
      <c r="I30" s="161"/>
      <c r="J30" s="59"/>
      <c r="K30" s="59"/>
      <c r="L30" s="59"/>
    </row>
    <row r="31" spans="1:12" ht="12.75">
      <c r="A31" s="78"/>
      <c r="B31" s="79"/>
      <c r="C31" s="85"/>
      <c r="D31" s="162"/>
      <c r="E31" s="162"/>
      <c r="F31" s="162"/>
      <c r="G31" s="163"/>
      <c r="H31" s="70"/>
      <c r="I31" s="99"/>
      <c r="J31" s="59"/>
      <c r="K31" s="59"/>
      <c r="L31" s="59"/>
    </row>
    <row r="32" spans="1:12" ht="12.75">
      <c r="A32" s="157"/>
      <c r="B32" s="158"/>
      <c r="C32" s="158"/>
      <c r="D32" s="159"/>
      <c r="E32" s="157"/>
      <c r="F32" s="158"/>
      <c r="G32" s="158"/>
      <c r="H32" s="160"/>
      <c r="I32" s="161"/>
      <c r="J32" s="59"/>
      <c r="K32" s="59"/>
      <c r="L32" s="59"/>
    </row>
    <row r="33" spans="1:12" ht="12.75">
      <c r="A33" s="78"/>
      <c r="B33" s="79"/>
      <c r="C33" s="85"/>
      <c r="D33" s="98"/>
      <c r="E33" s="98"/>
      <c r="F33" s="98"/>
      <c r="G33" s="76"/>
      <c r="H33" s="70"/>
      <c r="I33" s="100"/>
      <c r="J33" s="59"/>
      <c r="K33" s="59"/>
      <c r="L33" s="59"/>
    </row>
    <row r="34" spans="1:12" ht="12.75">
      <c r="A34" s="157"/>
      <c r="B34" s="158"/>
      <c r="C34" s="158"/>
      <c r="D34" s="159"/>
      <c r="E34" s="157"/>
      <c r="F34" s="158"/>
      <c r="G34" s="158"/>
      <c r="H34" s="160"/>
      <c r="I34" s="161"/>
      <c r="J34" s="59"/>
      <c r="K34" s="59"/>
      <c r="L34" s="59"/>
    </row>
    <row r="35" spans="1:12" ht="12.75">
      <c r="A35" s="78"/>
      <c r="B35" s="79"/>
      <c r="C35" s="85"/>
      <c r="D35" s="98"/>
      <c r="E35" s="98"/>
      <c r="F35" s="98"/>
      <c r="G35" s="76"/>
      <c r="H35" s="70"/>
      <c r="I35" s="100"/>
      <c r="J35" s="59"/>
      <c r="K35" s="59"/>
      <c r="L35" s="59"/>
    </row>
    <row r="36" spans="1:12" ht="12.75">
      <c r="A36" s="157"/>
      <c r="B36" s="158"/>
      <c r="C36" s="158"/>
      <c r="D36" s="159"/>
      <c r="E36" s="157"/>
      <c r="F36" s="158"/>
      <c r="G36" s="158"/>
      <c r="H36" s="160"/>
      <c r="I36" s="161"/>
      <c r="J36" s="59"/>
      <c r="K36" s="59"/>
      <c r="L36" s="59"/>
    </row>
    <row r="37" spans="1:12" ht="12.75">
      <c r="A37" s="101"/>
      <c r="B37" s="102"/>
      <c r="C37" s="151"/>
      <c r="D37" s="152"/>
      <c r="E37" s="70"/>
      <c r="F37" s="151"/>
      <c r="G37" s="152"/>
      <c r="H37" s="70"/>
      <c r="I37" s="80"/>
      <c r="J37" s="59"/>
      <c r="K37" s="59"/>
      <c r="L37" s="59"/>
    </row>
    <row r="38" spans="1:12" ht="12.75">
      <c r="A38" s="157"/>
      <c r="B38" s="158"/>
      <c r="C38" s="158"/>
      <c r="D38" s="159"/>
      <c r="E38" s="157"/>
      <c r="F38" s="158"/>
      <c r="G38" s="158"/>
      <c r="H38" s="160"/>
      <c r="I38" s="161"/>
      <c r="J38" s="59"/>
      <c r="K38" s="59"/>
      <c r="L38" s="59"/>
    </row>
    <row r="39" spans="1:12" ht="12.75">
      <c r="A39" s="101"/>
      <c r="B39" s="102"/>
      <c r="C39" s="103"/>
      <c r="D39" s="104"/>
      <c r="E39" s="70"/>
      <c r="F39" s="103"/>
      <c r="G39" s="104"/>
      <c r="H39" s="70"/>
      <c r="I39" s="80"/>
      <c r="J39" s="59"/>
      <c r="K39" s="59"/>
      <c r="L39" s="59"/>
    </row>
    <row r="40" spans="1:12" ht="12.75">
      <c r="A40" s="157"/>
      <c r="B40" s="158"/>
      <c r="C40" s="158"/>
      <c r="D40" s="159"/>
      <c r="E40" s="157"/>
      <c r="F40" s="158"/>
      <c r="G40" s="158"/>
      <c r="H40" s="160"/>
      <c r="I40" s="161"/>
      <c r="J40" s="59"/>
      <c r="K40" s="59"/>
      <c r="L40" s="59"/>
    </row>
    <row r="41" spans="1:12" ht="12.75">
      <c r="A41" s="105"/>
      <c r="B41" s="93"/>
      <c r="C41" s="93"/>
      <c r="D41" s="93"/>
      <c r="E41" s="106"/>
      <c r="F41" s="107"/>
      <c r="G41" s="107"/>
      <c r="H41" s="108"/>
      <c r="I41" s="109"/>
      <c r="J41" s="59"/>
      <c r="K41" s="59"/>
      <c r="L41" s="59"/>
    </row>
    <row r="42" spans="1:12" ht="12.75">
      <c r="A42" s="101"/>
      <c r="B42" s="102"/>
      <c r="C42" s="103"/>
      <c r="D42" s="104"/>
      <c r="E42" s="70"/>
      <c r="F42" s="103"/>
      <c r="G42" s="104"/>
      <c r="H42" s="70"/>
      <c r="I42" s="80"/>
      <c r="J42" s="59"/>
      <c r="K42" s="59"/>
      <c r="L42" s="59"/>
    </row>
    <row r="43" spans="1:12" ht="12.75">
      <c r="A43" s="110"/>
      <c r="B43" s="111"/>
      <c r="C43" s="111"/>
      <c r="D43" s="83"/>
      <c r="E43" s="83"/>
      <c r="F43" s="111"/>
      <c r="G43" s="83"/>
      <c r="H43" s="83"/>
      <c r="I43" s="112"/>
      <c r="J43" s="59"/>
      <c r="K43" s="59"/>
      <c r="L43" s="59"/>
    </row>
    <row r="44" spans="1:12" ht="12.75">
      <c r="A44" s="139" t="s">
        <v>325</v>
      </c>
      <c r="B44" s="140"/>
      <c r="C44" s="160"/>
      <c r="D44" s="161"/>
      <c r="E44" s="84"/>
      <c r="F44" s="154"/>
      <c r="G44" s="158"/>
      <c r="H44" s="158"/>
      <c r="I44" s="159"/>
      <c r="J44" s="59"/>
      <c r="K44" s="59"/>
      <c r="L44" s="59"/>
    </row>
    <row r="45" spans="1:12" ht="12.75">
      <c r="A45" s="101"/>
      <c r="B45" s="102"/>
      <c r="C45" s="151"/>
      <c r="D45" s="152"/>
      <c r="E45" s="70"/>
      <c r="F45" s="151"/>
      <c r="G45" s="153"/>
      <c r="H45" s="113"/>
      <c r="I45" s="114"/>
      <c r="J45" s="59"/>
      <c r="K45" s="59"/>
      <c r="L45" s="59"/>
    </row>
    <row r="46" spans="1:12" ht="12.75">
      <c r="A46" s="139" t="s">
        <v>326</v>
      </c>
      <c r="B46" s="140"/>
      <c r="C46" s="154" t="s">
        <v>327</v>
      </c>
      <c r="D46" s="155"/>
      <c r="E46" s="155"/>
      <c r="F46" s="155"/>
      <c r="G46" s="155"/>
      <c r="H46" s="155"/>
      <c r="I46" s="156"/>
      <c r="J46" s="59"/>
      <c r="K46" s="59"/>
      <c r="L46" s="59"/>
    </row>
    <row r="47" spans="1:12" ht="12.75">
      <c r="A47" s="78"/>
      <c r="B47" s="79"/>
      <c r="C47" s="85" t="s">
        <v>328</v>
      </c>
      <c r="D47" s="70"/>
      <c r="E47" s="70"/>
      <c r="F47" s="70"/>
      <c r="G47" s="70"/>
      <c r="H47" s="70"/>
      <c r="I47" s="80"/>
      <c r="J47" s="59"/>
      <c r="K47" s="59"/>
      <c r="L47" s="59"/>
    </row>
    <row r="48" spans="1:12" ht="12.75">
      <c r="A48" s="139" t="s">
        <v>329</v>
      </c>
      <c r="B48" s="140"/>
      <c r="C48" s="146" t="s">
        <v>330</v>
      </c>
      <c r="D48" s="142"/>
      <c r="E48" s="143"/>
      <c r="F48" s="70"/>
      <c r="G48" s="88" t="s">
        <v>331</v>
      </c>
      <c r="H48" s="146" t="s">
        <v>332</v>
      </c>
      <c r="I48" s="143"/>
      <c r="J48" s="59"/>
      <c r="K48" s="59"/>
      <c r="L48" s="59"/>
    </row>
    <row r="49" spans="1:12" ht="12.75">
      <c r="A49" s="78"/>
      <c r="B49" s="79"/>
      <c r="C49" s="85"/>
      <c r="D49" s="70"/>
      <c r="E49" s="70"/>
      <c r="F49" s="70"/>
      <c r="G49" s="70"/>
      <c r="H49" s="70"/>
      <c r="I49" s="80"/>
      <c r="J49" s="59"/>
      <c r="K49" s="59"/>
      <c r="L49" s="59"/>
    </row>
    <row r="50" spans="1:12" ht="12.75">
      <c r="A50" s="139" t="s">
        <v>309</v>
      </c>
      <c r="B50" s="140"/>
      <c r="C50" s="141" t="s">
        <v>333</v>
      </c>
      <c r="D50" s="142"/>
      <c r="E50" s="142"/>
      <c r="F50" s="142"/>
      <c r="G50" s="142"/>
      <c r="H50" s="142"/>
      <c r="I50" s="143"/>
      <c r="J50" s="59"/>
      <c r="K50" s="59"/>
      <c r="L50" s="59"/>
    </row>
    <row r="51" spans="1:12" ht="12.75">
      <c r="A51" s="78"/>
      <c r="B51" s="79"/>
      <c r="C51" s="70"/>
      <c r="D51" s="70"/>
      <c r="E51" s="70"/>
      <c r="F51" s="70"/>
      <c r="G51" s="70"/>
      <c r="H51" s="70"/>
      <c r="I51" s="80"/>
      <c r="J51" s="59"/>
      <c r="K51" s="59"/>
      <c r="L51" s="59"/>
    </row>
    <row r="52" spans="1:12" ht="12.75">
      <c r="A52" s="144" t="s">
        <v>334</v>
      </c>
      <c r="B52" s="145"/>
      <c r="C52" s="146" t="s">
        <v>335</v>
      </c>
      <c r="D52" s="142"/>
      <c r="E52" s="142"/>
      <c r="F52" s="142"/>
      <c r="G52" s="142"/>
      <c r="H52" s="142"/>
      <c r="I52" s="147"/>
      <c r="J52" s="59"/>
      <c r="K52" s="59"/>
      <c r="L52" s="59"/>
    </row>
    <row r="53" spans="1:12" ht="12.75">
      <c r="A53" s="115"/>
      <c r="B53" s="83"/>
      <c r="C53" s="148" t="s">
        <v>336</v>
      </c>
      <c r="D53" s="148"/>
      <c r="E53" s="148"/>
      <c r="F53" s="148"/>
      <c r="G53" s="148"/>
      <c r="H53" s="148"/>
      <c r="I53" s="117"/>
      <c r="J53" s="59"/>
      <c r="K53" s="59"/>
      <c r="L53" s="59"/>
    </row>
    <row r="54" spans="1:12" ht="12.75">
      <c r="A54" s="115"/>
      <c r="B54" s="83"/>
      <c r="C54" s="116"/>
      <c r="D54" s="116"/>
      <c r="E54" s="116"/>
      <c r="F54" s="116"/>
      <c r="G54" s="116"/>
      <c r="H54" s="116"/>
      <c r="I54" s="117"/>
      <c r="J54" s="59"/>
      <c r="K54" s="59"/>
      <c r="L54" s="59"/>
    </row>
    <row r="55" spans="1:12" ht="12.75">
      <c r="A55" s="115"/>
      <c r="B55" s="149" t="s">
        <v>337</v>
      </c>
      <c r="C55" s="150"/>
      <c r="D55" s="150"/>
      <c r="E55" s="150"/>
      <c r="F55" s="118"/>
      <c r="G55" s="118"/>
      <c r="H55" s="118"/>
      <c r="I55" s="119"/>
      <c r="J55" s="59"/>
      <c r="K55" s="59"/>
      <c r="L55" s="59"/>
    </row>
    <row r="56" spans="1:12" ht="12.75">
      <c r="A56" s="115"/>
      <c r="B56" s="131" t="s">
        <v>338</v>
      </c>
      <c r="C56" s="132"/>
      <c r="D56" s="132"/>
      <c r="E56" s="132"/>
      <c r="F56" s="132"/>
      <c r="G56" s="132"/>
      <c r="H56" s="132"/>
      <c r="I56" s="133"/>
      <c r="J56" s="59"/>
      <c r="K56" s="59"/>
      <c r="L56" s="59"/>
    </row>
    <row r="57" spans="1:12" ht="12.75">
      <c r="A57" s="115"/>
      <c r="B57" s="131" t="s">
        <v>339</v>
      </c>
      <c r="C57" s="132"/>
      <c r="D57" s="132"/>
      <c r="E57" s="132"/>
      <c r="F57" s="132"/>
      <c r="G57" s="132"/>
      <c r="H57" s="132"/>
      <c r="I57" s="119"/>
      <c r="J57" s="59"/>
      <c r="K57" s="59"/>
      <c r="L57" s="59"/>
    </row>
    <row r="58" spans="1:12" ht="12.75">
      <c r="A58" s="115"/>
      <c r="B58" s="131" t="s">
        <v>340</v>
      </c>
      <c r="C58" s="132"/>
      <c r="D58" s="132"/>
      <c r="E58" s="132"/>
      <c r="F58" s="132"/>
      <c r="G58" s="132"/>
      <c r="H58" s="132"/>
      <c r="I58" s="133"/>
      <c r="J58" s="59"/>
      <c r="K58" s="59"/>
      <c r="L58" s="59"/>
    </row>
    <row r="59" spans="1:12" ht="12.75">
      <c r="A59" s="115"/>
      <c r="B59" s="131" t="s">
        <v>341</v>
      </c>
      <c r="C59" s="132"/>
      <c r="D59" s="132"/>
      <c r="E59" s="132"/>
      <c r="F59" s="132"/>
      <c r="G59" s="132"/>
      <c r="H59" s="132"/>
      <c r="I59" s="133"/>
      <c r="J59" s="59"/>
      <c r="K59" s="59"/>
      <c r="L59" s="59"/>
    </row>
    <row r="60" spans="1:12" ht="12.75">
      <c r="A60" s="115"/>
      <c r="B60" s="120"/>
      <c r="C60" s="121"/>
      <c r="D60" s="121"/>
      <c r="E60" s="121"/>
      <c r="F60" s="121"/>
      <c r="G60" s="121"/>
      <c r="H60" s="121"/>
      <c r="I60" s="122"/>
      <c r="J60" s="59"/>
      <c r="K60" s="59"/>
      <c r="L60" s="59"/>
    </row>
    <row r="61" spans="1:12" ht="13.5" thickBot="1">
      <c r="A61" s="123" t="s">
        <v>342</v>
      </c>
      <c r="B61" s="70"/>
      <c r="C61" s="70"/>
      <c r="D61" s="70"/>
      <c r="E61" s="70"/>
      <c r="F61" s="70"/>
      <c r="G61" s="124"/>
      <c r="H61" s="125"/>
      <c r="I61" s="126"/>
      <c r="J61" s="59"/>
      <c r="K61" s="59"/>
      <c r="L61" s="59"/>
    </row>
    <row r="62" spans="1:12" ht="12.75">
      <c r="A62" s="69"/>
      <c r="B62" s="70"/>
      <c r="C62" s="70"/>
      <c r="D62" s="70"/>
      <c r="E62" s="83" t="s">
        <v>343</v>
      </c>
      <c r="F62" s="93"/>
      <c r="G62" s="134" t="s">
        <v>344</v>
      </c>
      <c r="H62" s="135"/>
      <c r="I62" s="136"/>
      <c r="J62" s="59"/>
      <c r="K62" s="59"/>
      <c r="L62" s="59"/>
    </row>
    <row r="63" spans="1:12" ht="12.75">
      <c r="A63" s="127"/>
      <c r="B63" s="128"/>
      <c r="C63" s="129"/>
      <c r="D63" s="129"/>
      <c r="E63" s="129"/>
      <c r="F63" s="129"/>
      <c r="G63" s="137"/>
      <c r="H63" s="138"/>
      <c r="I63" s="130"/>
      <c r="J63" s="59"/>
      <c r="K63" s="59"/>
      <c r="L63" s="5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="160" zoomScaleSheetLayoutView="160" zoomScalePageLayoutView="0" workbookViewId="0" topLeftCell="A97">
      <selection activeCell="K106" sqref="K106"/>
    </sheetView>
  </sheetViews>
  <sheetFormatPr defaultColWidth="9.140625" defaultRowHeight="12.75"/>
  <cols>
    <col min="1" max="3" width="9.140625" style="9" customWidth="1"/>
    <col min="4" max="4" width="4.7109375" style="9" customWidth="1"/>
    <col min="5" max="5" width="5.28125" style="9" customWidth="1"/>
    <col min="6" max="6" width="6.7109375" style="9" customWidth="1"/>
    <col min="7" max="7" width="6.57421875" style="9" customWidth="1"/>
    <col min="8" max="8" width="6.8515625" style="9" customWidth="1"/>
    <col min="9" max="9" width="9.140625" style="9" customWidth="1"/>
    <col min="10" max="10" width="13.28125" style="9" customWidth="1"/>
    <col min="11" max="11" width="12.7109375" style="9" customWidth="1"/>
    <col min="12" max="16384" width="9.140625" style="9" customWidth="1"/>
  </cols>
  <sheetData>
    <row r="1" spans="1:11" ht="12.75" customHeight="1">
      <c r="A1" s="231" t="s">
        <v>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176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166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20</v>
      </c>
      <c r="B4" s="237"/>
      <c r="C4" s="237"/>
      <c r="D4" s="237"/>
      <c r="E4" s="237"/>
      <c r="F4" s="237"/>
      <c r="G4" s="237"/>
      <c r="H4" s="238"/>
      <c r="I4" s="15" t="s">
        <v>156</v>
      </c>
      <c r="J4" s="16" t="s">
        <v>164</v>
      </c>
      <c r="K4" s="17" t="s">
        <v>165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14">
        <v>2</v>
      </c>
      <c r="J5" s="13">
        <v>3</v>
      </c>
      <c r="K5" s="13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05" t="s">
        <v>21</v>
      </c>
      <c r="B7" s="206"/>
      <c r="C7" s="206"/>
      <c r="D7" s="206"/>
      <c r="E7" s="206"/>
      <c r="F7" s="206"/>
      <c r="G7" s="206"/>
      <c r="H7" s="230"/>
      <c r="I7" s="3">
        <v>1</v>
      </c>
      <c r="J7" s="5"/>
      <c r="K7" s="5"/>
    </row>
    <row r="8" spans="1:11" ht="12.75">
      <c r="A8" s="215" t="s">
        <v>168</v>
      </c>
      <c r="B8" s="216"/>
      <c r="C8" s="216"/>
      <c r="D8" s="216"/>
      <c r="E8" s="216"/>
      <c r="F8" s="216"/>
      <c r="G8" s="216"/>
      <c r="H8" s="217"/>
      <c r="I8" s="23">
        <v>2</v>
      </c>
      <c r="J8" s="10">
        <f>J9+J16+J26+J35+J39</f>
        <v>33805104</v>
      </c>
      <c r="K8" s="10">
        <f>K9+K16+K26+K35+K39</f>
        <v>32790550.15</v>
      </c>
    </row>
    <row r="9" spans="1:11" ht="12.75">
      <c r="A9" s="212" t="s">
        <v>115</v>
      </c>
      <c r="B9" s="213"/>
      <c r="C9" s="213"/>
      <c r="D9" s="213"/>
      <c r="E9" s="213"/>
      <c r="F9" s="213"/>
      <c r="G9" s="213"/>
      <c r="H9" s="214"/>
      <c r="I9" s="23">
        <v>3</v>
      </c>
      <c r="J9" s="10">
        <f>SUM(J10:J15)</f>
        <v>1953761</v>
      </c>
      <c r="K9" s="10">
        <f>SUM(K10:K15)</f>
        <v>1799259</v>
      </c>
    </row>
    <row r="10" spans="1:11" ht="12.75">
      <c r="A10" s="212" t="s">
        <v>65</v>
      </c>
      <c r="B10" s="213"/>
      <c r="C10" s="213"/>
      <c r="D10" s="213"/>
      <c r="E10" s="213"/>
      <c r="F10" s="213"/>
      <c r="G10" s="213"/>
      <c r="H10" s="214"/>
      <c r="I10" s="23">
        <v>4</v>
      </c>
      <c r="J10" s="6"/>
      <c r="K10" s="6"/>
    </row>
    <row r="11" spans="1:11" ht="12.75">
      <c r="A11" s="212" t="s">
        <v>7</v>
      </c>
      <c r="B11" s="213"/>
      <c r="C11" s="213"/>
      <c r="D11" s="213"/>
      <c r="E11" s="213"/>
      <c r="F11" s="213"/>
      <c r="G11" s="213"/>
      <c r="H11" s="214"/>
      <c r="I11" s="23">
        <v>5</v>
      </c>
      <c r="J11" s="6">
        <v>1953761</v>
      </c>
      <c r="K11" s="6">
        <v>1799259</v>
      </c>
    </row>
    <row r="12" spans="1:11" ht="12.75">
      <c r="A12" s="212" t="s">
        <v>66</v>
      </c>
      <c r="B12" s="213"/>
      <c r="C12" s="213"/>
      <c r="D12" s="213"/>
      <c r="E12" s="213"/>
      <c r="F12" s="213"/>
      <c r="G12" s="213"/>
      <c r="H12" s="214"/>
      <c r="I12" s="23">
        <v>6</v>
      </c>
      <c r="J12" s="6"/>
      <c r="K12" s="6"/>
    </row>
    <row r="13" spans="1:11" ht="12.75">
      <c r="A13" s="212" t="s">
        <v>118</v>
      </c>
      <c r="B13" s="213"/>
      <c r="C13" s="213"/>
      <c r="D13" s="213"/>
      <c r="E13" s="213"/>
      <c r="F13" s="213"/>
      <c r="G13" s="213"/>
      <c r="H13" s="214"/>
      <c r="I13" s="23">
        <v>7</v>
      </c>
      <c r="J13" s="6"/>
      <c r="K13" s="6"/>
    </row>
    <row r="14" spans="1:11" ht="12.75">
      <c r="A14" s="212" t="s">
        <v>119</v>
      </c>
      <c r="B14" s="213"/>
      <c r="C14" s="213"/>
      <c r="D14" s="213"/>
      <c r="E14" s="213"/>
      <c r="F14" s="213"/>
      <c r="G14" s="213"/>
      <c r="H14" s="214"/>
      <c r="I14" s="23">
        <v>8</v>
      </c>
      <c r="J14" s="6"/>
      <c r="K14" s="6"/>
    </row>
    <row r="15" spans="1:11" ht="12.75">
      <c r="A15" s="212" t="s">
        <v>120</v>
      </c>
      <c r="B15" s="213"/>
      <c r="C15" s="213"/>
      <c r="D15" s="213"/>
      <c r="E15" s="213"/>
      <c r="F15" s="213"/>
      <c r="G15" s="213"/>
      <c r="H15" s="214"/>
      <c r="I15" s="23">
        <v>9</v>
      </c>
      <c r="J15" s="6"/>
      <c r="K15" s="6"/>
    </row>
    <row r="16" spans="1:12" ht="12.75">
      <c r="A16" s="212" t="s">
        <v>116</v>
      </c>
      <c r="B16" s="213"/>
      <c r="C16" s="213"/>
      <c r="D16" s="213"/>
      <c r="E16" s="213"/>
      <c r="F16" s="213"/>
      <c r="G16" s="213"/>
      <c r="H16" s="214"/>
      <c r="I16" s="23">
        <v>10</v>
      </c>
      <c r="J16" s="10">
        <f>SUM(J17:J25)</f>
        <v>29185543</v>
      </c>
      <c r="K16" s="10">
        <f>SUM(K17:K25)</f>
        <v>28325491.15</v>
      </c>
      <c r="L16" s="27"/>
    </row>
    <row r="17" spans="1:12" ht="12.75">
      <c r="A17" s="212" t="s">
        <v>121</v>
      </c>
      <c r="B17" s="213"/>
      <c r="C17" s="213"/>
      <c r="D17" s="213"/>
      <c r="E17" s="213"/>
      <c r="F17" s="213"/>
      <c r="G17" s="213"/>
      <c r="H17" s="214"/>
      <c r="I17" s="23">
        <v>11</v>
      </c>
      <c r="J17" s="6">
        <v>7399269</v>
      </c>
      <c r="K17" s="6">
        <v>7399269</v>
      </c>
      <c r="L17" s="27"/>
    </row>
    <row r="18" spans="1:12" ht="12.75">
      <c r="A18" s="212" t="s">
        <v>155</v>
      </c>
      <c r="B18" s="213"/>
      <c r="C18" s="213"/>
      <c r="D18" s="213"/>
      <c r="E18" s="213"/>
      <c r="F18" s="213"/>
      <c r="G18" s="213"/>
      <c r="H18" s="214"/>
      <c r="I18" s="23">
        <v>12</v>
      </c>
      <c r="J18" s="6">
        <v>6834663</v>
      </c>
      <c r="K18" s="33">
        <f>6687367.65+141830</f>
        <v>6829197.65</v>
      </c>
      <c r="L18" s="28"/>
    </row>
    <row r="19" spans="1:12" ht="12.75">
      <c r="A19" s="212" t="s">
        <v>122</v>
      </c>
      <c r="B19" s="213"/>
      <c r="C19" s="213"/>
      <c r="D19" s="213"/>
      <c r="E19" s="213"/>
      <c r="F19" s="213"/>
      <c r="G19" s="213"/>
      <c r="H19" s="214"/>
      <c r="I19" s="23">
        <v>13</v>
      </c>
      <c r="J19" s="6">
        <v>13495611</v>
      </c>
      <c r="K19" s="6">
        <v>12331795.08</v>
      </c>
      <c r="L19" s="27"/>
    </row>
    <row r="20" spans="1:11" ht="12.75">
      <c r="A20" s="212" t="s">
        <v>12</v>
      </c>
      <c r="B20" s="213"/>
      <c r="C20" s="213"/>
      <c r="D20" s="213"/>
      <c r="E20" s="213"/>
      <c r="F20" s="213"/>
      <c r="G20" s="213"/>
      <c r="H20" s="214"/>
      <c r="I20" s="23">
        <v>14</v>
      </c>
      <c r="J20" s="6">
        <v>884000</v>
      </c>
      <c r="K20" s="6">
        <v>1095427.42</v>
      </c>
    </row>
    <row r="21" spans="1:11" ht="12.75">
      <c r="A21" s="212" t="s">
        <v>13</v>
      </c>
      <c r="B21" s="213"/>
      <c r="C21" s="213"/>
      <c r="D21" s="213"/>
      <c r="E21" s="213"/>
      <c r="F21" s="213"/>
      <c r="G21" s="213"/>
      <c r="H21" s="214"/>
      <c r="I21" s="23">
        <v>15</v>
      </c>
      <c r="J21" s="6"/>
      <c r="K21" s="6"/>
    </row>
    <row r="22" spans="1:11" ht="12.75">
      <c r="A22" s="212" t="s">
        <v>29</v>
      </c>
      <c r="B22" s="213"/>
      <c r="C22" s="213"/>
      <c r="D22" s="213"/>
      <c r="E22" s="213"/>
      <c r="F22" s="213"/>
      <c r="G22" s="213"/>
      <c r="H22" s="214"/>
      <c r="I22" s="23">
        <v>16</v>
      </c>
      <c r="J22" s="6"/>
      <c r="K22" s="32"/>
    </row>
    <row r="23" spans="1:11" ht="12.75">
      <c r="A23" s="212" t="s">
        <v>30</v>
      </c>
      <c r="B23" s="213"/>
      <c r="C23" s="213"/>
      <c r="D23" s="213"/>
      <c r="E23" s="213"/>
      <c r="F23" s="213"/>
      <c r="G23" s="213"/>
      <c r="H23" s="214"/>
      <c r="I23" s="23">
        <v>17</v>
      </c>
      <c r="J23" s="6">
        <v>572000</v>
      </c>
      <c r="K23" s="24">
        <v>669802</v>
      </c>
    </row>
    <row r="24" spans="1:11" ht="12.75">
      <c r="A24" s="212" t="s">
        <v>31</v>
      </c>
      <c r="B24" s="213"/>
      <c r="C24" s="213"/>
      <c r="D24" s="213"/>
      <c r="E24" s="213"/>
      <c r="F24" s="213"/>
      <c r="G24" s="213"/>
      <c r="H24" s="214"/>
      <c r="I24" s="23">
        <v>18</v>
      </c>
      <c r="J24" s="6"/>
      <c r="K24" s="6"/>
    </row>
    <row r="25" spans="1:11" ht="12.75">
      <c r="A25" s="212" t="s">
        <v>32</v>
      </c>
      <c r="B25" s="213"/>
      <c r="C25" s="213"/>
      <c r="D25" s="213"/>
      <c r="E25" s="213"/>
      <c r="F25" s="213"/>
      <c r="G25" s="213"/>
      <c r="H25" s="214"/>
      <c r="I25" s="23">
        <v>19</v>
      </c>
      <c r="J25" s="6"/>
      <c r="K25" s="6"/>
    </row>
    <row r="26" spans="1:11" ht="12.75">
      <c r="A26" s="212" t="s">
        <v>104</v>
      </c>
      <c r="B26" s="213"/>
      <c r="C26" s="213"/>
      <c r="D26" s="213"/>
      <c r="E26" s="213"/>
      <c r="F26" s="213"/>
      <c r="G26" s="213"/>
      <c r="H26" s="214"/>
      <c r="I26" s="23">
        <v>20</v>
      </c>
      <c r="J26" s="10">
        <f>SUM(J27:J34)</f>
        <v>2665800</v>
      </c>
      <c r="K26" s="10">
        <f>SUM(K27:K34)</f>
        <v>2665800</v>
      </c>
    </row>
    <row r="27" spans="1:11" ht="12.75">
      <c r="A27" s="212" t="s">
        <v>33</v>
      </c>
      <c r="B27" s="213"/>
      <c r="C27" s="213"/>
      <c r="D27" s="213"/>
      <c r="E27" s="213"/>
      <c r="F27" s="213"/>
      <c r="G27" s="213"/>
      <c r="H27" s="214"/>
      <c r="I27" s="23">
        <v>21</v>
      </c>
      <c r="J27" s="6">
        <v>2321400</v>
      </c>
      <c r="K27" s="6">
        <v>2321400</v>
      </c>
    </row>
    <row r="28" spans="1:11" ht="12.75">
      <c r="A28" s="212" t="s">
        <v>34</v>
      </c>
      <c r="B28" s="213"/>
      <c r="C28" s="213"/>
      <c r="D28" s="213"/>
      <c r="E28" s="213"/>
      <c r="F28" s="213"/>
      <c r="G28" s="213"/>
      <c r="H28" s="214"/>
      <c r="I28" s="23">
        <v>22</v>
      </c>
      <c r="J28" s="6"/>
      <c r="K28" s="30"/>
    </row>
    <row r="29" spans="1:11" ht="12.75">
      <c r="A29" s="212" t="s">
        <v>35</v>
      </c>
      <c r="B29" s="213"/>
      <c r="C29" s="213"/>
      <c r="D29" s="213"/>
      <c r="E29" s="213"/>
      <c r="F29" s="213"/>
      <c r="G29" s="213"/>
      <c r="H29" s="214"/>
      <c r="I29" s="23">
        <v>23</v>
      </c>
      <c r="J29" s="6"/>
      <c r="K29" s="31"/>
    </row>
    <row r="30" spans="1:11" ht="12.75">
      <c r="A30" s="212" t="s">
        <v>40</v>
      </c>
      <c r="B30" s="213"/>
      <c r="C30" s="213"/>
      <c r="D30" s="213"/>
      <c r="E30" s="213"/>
      <c r="F30" s="213"/>
      <c r="G30" s="213"/>
      <c r="H30" s="214"/>
      <c r="I30" s="23">
        <v>24</v>
      </c>
      <c r="J30" s="6"/>
      <c r="K30" s="6"/>
    </row>
    <row r="31" spans="1:11" ht="12.75">
      <c r="A31" s="212" t="s">
        <v>41</v>
      </c>
      <c r="B31" s="213"/>
      <c r="C31" s="213"/>
      <c r="D31" s="213"/>
      <c r="E31" s="213"/>
      <c r="F31" s="213"/>
      <c r="G31" s="213"/>
      <c r="H31" s="214"/>
      <c r="I31" s="23">
        <v>25</v>
      </c>
      <c r="J31" s="6"/>
      <c r="K31" s="31"/>
    </row>
    <row r="32" spans="1:11" ht="12.75">
      <c r="A32" s="212" t="s">
        <v>42</v>
      </c>
      <c r="B32" s="213"/>
      <c r="C32" s="213"/>
      <c r="D32" s="213"/>
      <c r="E32" s="213"/>
      <c r="F32" s="213"/>
      <c r="G32" s="213"/>
      <c r="H32" s="214"/>
      <c r="I32" s="23">
        <v>26</v>
      </c>
      <c r="J32" s="6"/>
      <c r="K32" s="6"/>
    </row>
    <row r="33" spans="1:11" ht="12.75">
      <c r="A33" s="212" t="s">
        <v>36</v>
      </c>
      <c r="B33" s="213"/>
      <c r="C33" s="213"/>
      <c r="D33" s="213"/>
      <c r="E33" s="213"/>
      <c r="F33" s="213"/>
      <c r="G33" s="213"/>
      <c r="H33" s="214"/>
      <c r="I33" s="23">
        <v>27</v>
      </c>
      <c r="J33" s="6">
        <v>344400</v>
      </c>
      <c r="K33" s="6">
        <v>344400</v>
      </c>
    </row>
    <row r="34" spans="1:11" ht="12.75">
      <c r="A34" s="212" t="s">
        <v>97</v>
      </c>
      <c r="B34" s="213"/>
      <c r="C34" s="213"/>
      <c r="D34" s="213"/>
      <c r="E34" s="213"/>
      <c r="F34" s="213"/>
      <c r="G34" s="213"/>
      <c r="H34" s="214"/>
      <c r="I34" s="23">
        <v>28</v>
      </c>
      <c r="J34" s="6"/>
      <c r="K34" s="6"/>
    </row>
    <row r="35" spans="1:11" ht="12.75">
      <c r="A35" s="212" t="s">
        <v>98</v>
      </c>
      <c r="B35" s="213"/>
      <c r="C35" s="213"/>
      <c r="D35" s="213"/>
      <c r="E35" s="213"/>
      <c r="F35" s="213"/>
      <c r="G35" s="213"/>
      <c r="H35" s="214"/>
      <c r="I35" s="23">
        <v>29</v>
      </c>
      <c r="J35" s="10">
        <f>SUM(J36:J38)</f>
        <v>0</v>
      </c>
      <c r="K35" s="10">
        <f>SUM(K36:K38)</f>
        <v>0</v>
      </c>
    </row>
    <row r="36" spans="1:11" ht="12.75">
      <c r="A36" s="212" t="s">
        <v>37</v>
      </c>
      <c r="B36" s="213"/>
      <c r="C36" s="213"/>
      <c r="D36" s="213"/>
      <c r="E36" s="213"/>
      <c r="F36" s="213"/>
      <c r="G36" s="213"/>
      <c r="H36" s="214"/>
      <c r="I36" s="23">
        <v>30</v>
      </c>
      <c r="J36" s="6"/>
      <c r="K36" s="6"/>
    </row>
    <row r="37" spans="1:11" ht="12.75">
      <c r="A37" s="212" t="s">
        <v>38</v>
      </c>
      <c r="B37" s="213"/>
      <c r="C37" s="213"/>
      <c r="D37" s="213"/>
      <c r="E37" s="213"/>
      <c r="F37" s="213"/>
      <c r="G37" s="213"/>
      <c r="H37" s="214"/>
      <c r="I37" s="23">
        <v>31</v>
      </c>
      <c r="J37" s="6"/>
      <c r="K37" s="6"/>
    </row>
    <row r="38" spans="1:11" ht="12.75">
      <c r="A38" s="212" t="s">
        <v>39</v>
      </c>
      <c r="B38" s="213"/>
      <c r="C38" s="213"/>
      <c r="D38" s="213"/>
      <c r="E38" s="213"/>
      <c r="F38" s="213"/>
      <c r="G38" s="213"/>
      <c r="H38" s="214"/>
      <c r="I38" s="23">
        <v>32</v>
      </c>
      <c r="J38" s="6"/>
      <c r="K38" s="6"/>
    </row>
    <row r="39" spans="1:11" ht="12.75">
      <c r="A39" s="212" t="s">
        <v>99</v>
      </c>
      <c r="B39" s="213"/>
      <c r="C39" s="213"/>
      <c r="D39" s="213"/>
      <c r="E39" s="213"/>
      <c r="F39" s="213"/>
      <c r="G39" s="213"/>
      <c r="H39" s="214"/>
      <c r="I39" s="23">
        <v>33</v>
      </c>
      <c r="J39" s="6"/>
      <c r="K39" s="6"/>
    </row>
    <row r="40" spans="1:12" ht="12.75">
      <c r="A40" s="215" t="s">
        <v>169</v>
      </c>
      <c r="B40" s="216"/>
      <c r="C40" s="216"/>
      <c r="D40" s="216"/>
      <c r="E40" s="216"/>
      <c r="F40" s="216"/>
      <c r="G40" s="216"/>
      <c r="H40" s="217"/>
      <c r="I40" s="23">
        <v>34</v>
      </c>
      <c r="J40" s="10">
        <f>J41+J49+J56+J64</f>
        <v>24479486</v>
      </c>
      <c r="K40" s="10">
        <f>K41+K49+K56+K64</f>
        <v>37842982</v>
      </c>
      <c r="L40" s="27"/>
    </row>
    <row r="41" spans="1:12" ht="12.75">
      <c r="A41" s="212" t="s">
        <v>57</v>
      </c>
      <c r="B41" s="213"/>
      <c r="C41" s="213"/>
      <c r="D41" s="213"/>
      <c r="E41" s="213"/>
      <c r="F41" s="213"/>
      <c r="G41" s="213"/>
      <c r="H41" s="214"/>
      <c r="I41" s="23">
        <v>35</v>
      </c>
      <c r="J41" s="10">
        <f>SUM(J42:J48)</f>
        <v>11990769</v>
      </c>
      <c r="K41" s="10">
        <f>SUM(K42:K48)</f>
        <v>11826303</v>
      </c>
      <c r="L41" s="27"/>
    </row>
    <row r="42" spans="1:12" ht="12.75">
      <c r="A42" s="212" t="s">
        <v>67</v>
      </c>
      <c r="B42" s="213"/>
      <c r="C42" s="213"/>
      <c r="D42" s="213"/>
      <c r="E42" s="213"/>
      <c r="F42" s="213"/>
      <c r="G42" s="213"/>
      <c r="H42" s="214"/>
      <c r="I42" s="23">
        <v>36</v>
      </c>
      <c r="J42" s="6">
        <v>1950827</v>
      </c>
      <c r="K42" s="6">
        <v>1877226</v>
      </c>
      <c r="L42" s="29"/>
    </row>
    <row r="43" spans="1:12" ht="12.75">
      <c r="A43" s="212" t="s">
        <v>68</v>
      </c>
      <c r="B43" s="213"/>
      <c r="C43" s="213"/>
      <c r="D43" s="213"/>
      <c r="E43" s="213"/>
      <c r="F43" s="213"/>
      <c r="G43" s="213"/>
      <c r="H43" s="214"/>
      <c r="I43" s="23">
        <v>37</v>
      </c>
      <c r="J43" s="6"/>
      <c r="K43" s="6"/>
      <c r="L43" s="27"/>
    </row>
    <row r="44" spans="1:12" ht="12.75">
      <c r="A44" s="212" t="s">
        <v>43</v>
      </c>
      <c r="B44" s="213"/>
      <c r="C44" s="213"/>
      <c r="D44" s="213"/>
      <c r="E44" s="213"/>
      <c r="F44" s="213"/>
      <c r="G44" s="213"/>
      <c r="H44" s="214"/>
      <c r="I44" s="23">
        <v>38</v>
      </c>
      <c r="J44" s="6"/>
      <c r="K44" s="31">
        <v>121736</v>
      </c>
      <c r="L44" s="27"/>
    </row>
    <row r="45" spans="1:12" ht="12.75">
      <c r="A45" s="212" t="s">
        <v>44</v>
      </c>
      <c r="B45" s="213"/>
      <c r="C45" s="213"/>
      <c r="D45" s="213"/>
      <c r="E45" s="213"/>
      <c r="F45" s="213"/>
      <c r="G45" s="213"/>
      <c r="H45" s="214"/>
      <c r="I45" s="23">
        <v>39</v>
      </c>
      <c r="J45" s="6">
        <v>226642</v>
      </c>
      <c r="K45" s="31">
        <v>14041</v>
      </c>
      <c r="L45" s="27"/>
    </row>
    <row r="46" spans="1:11" ht="12.75">
      <c r="A46" s="212" t="s">
        <v>45</v>
      </c>
      <c r="B46" s="213"/>
      <c r="C46" s="213"/>
      <c r="D46" s="213"/>
      <c r="E46" s="213"/>
      <c r="F46" s="213"/>
      <c r="G46" s="213"/>
      <c r="H46" s="214"/>
      <c r="I46" s="23">
        <v>40</v>
      </c>
      <c r="J46" s="6"/>
      <c r="K46" s="6"/>
    </row>
    <row r="47" spans="1:11" ht="12.75">
      <c r="A47" s="212" t="s">
        <v>46</v>
      </c>
      <c r="B47" s="213"/>
      <c r="C47" s="213"/>
      <c r="D47" s="213"/>
      <c r="E47" s="213"/>
      <c r="F47" s="213"/>
      <c r="G47" s="213"/>
      <c r="H47" s="214"/>
      <c r="I47" s="23">
        <v>41</v>
      </c>
      <c r="J47" s="24">
        <v>9813300</v>
      </c>
      <c r="K47" s="24">
        <v>9813300</v>
      </c>
    </row>
    <row r="48" spans="1:11" ht="12.75">
      <c r="A48" s="212" t="s">
        <v>47</v>
      </c>
      <c r="B48" s="213"/>
      <c r="C48" s="213"/>
      <c r="D48" s="213"/>
      <c r="E48" s="213"/>
      <c r="F48" s="213"/>
      <c r="G48" s="213"/>
      <c r="H48" s="214"/>
      <c r="I48" s="23">
        <v>42</v>
      </c>
      <c r="J48" s="6"/>
      <c r="K48" s="6"/>
    </row>
    <row r="49" spans="1:11" ht="12.75">
      <c r="A49" s="212" t="s">
        <v>58</v>
      </c>
      <c r="B49" s="213"/>
      <c r="C49" s="213"/>
      <c r="D49" s="213"/>
      <c r="E49" s="213"/>
      <c r="F49" s="213"/>
      <c r="G49" s="213"/>
      <c r="H49" s="214"/>
      <c r="I49" s="23">
        <v>43</v>
      </c>
      <c r="J49" s="10">
        <f>SUM(J50:J55)</f>
        <v>4567032</v>
      </c>
      <c r="K49" s="10">
        <f>SUM(K50:K55)</f>
        <v>17446944</v>
      </c>
    </row>
    <row r="50" spans="1:11" ht="12.75">
      <c r="A50" s="212" t="s">
        <v>110</v>
      </c>
      <c r="B50" s="213"/>
      <c r="C50" s="213"/>
      <c r="D50" s="213"/>
      <c r="E50" s="213"/>
      <c r="F50" s="213"/>
      <c r="G50" s="213"/>
      <c r="H50" s="214"/>
      <c r="I50" s="23">
        <v>44</v>
      </c>
      <c r="J50" s="6">
        <v>673606</v>
      </c>
      <c r="K50" s="32">
        <v>5099239</v>
      </c>
    </row>
    <row r="51" spans="1:11" ht="12.75">
      <c r="A51" s="212" t="s">
        <v>111</v>
      </c>
      <c r="B51" s="213"/>
      <c r="C51" s="213"/>
      <c r="D51" s="213"/>
      <c r="E51" s="213"/>
      <c r="F51" s="213"/>
      <c r="G51" s="213"/>
      <c r="H51" s="214"/>
      <c r="I51" s="23">
        <v>45</v>
      </c>
      <c r="J51" s="6">
        <v>164152</v>
      </c>
      <c r="K51" s="24">
        <f>15379495-5099239</f>
        <v>10280256</v>
      </c>
    </row>
    <row r="52" spans="1:11" ht="12.75">
      <c r="A52" s="212" t="s">
        <v>112</v>
      </c>
      <c r="B52" s="213"/>
      <c r="C52" s="213"/>
      <c r="D52" s="213"/>
      <c r="E52" s="213"/>
      <c r="F52" s="213"/>
      <c r="G52" s="213"/>
      <c r="H52" s="214"/>
      <c r="I52" s="23">
        <v>46</v>
      </c>
      <c r="J52" s="6"/>
      <c r="K52" s="6"/>
    </row>
    <row r="53" spans="1:11" ht="12.75">
      <c r="A53" s="212" t="s">
        <v>113</v>
      </c>
      <c r="B53" s="213"/>
      <c r="C53" s="213"/>
      <c r="D53" s="213"/>
      <c r="E53" s="213"/>
      <c r="F53" s="213"/>
      <c r="G53" s="213"/>
      <c r="H53" s="214"/>
      <c r="I53" s="23">
        <v>47</v>
      </c>
      <c r="J53" s="6">
        <v>330</v>
      </c>
      <c r="K53" s="24">
        <v>95832</v>
      </c>
    </row>
    <row r="54" spans="1:11" ht="12.75">
      <c r="A54" s="212" t="s">
        <v>4</v>
      </c>
      <c r="B54" s="213"/>
      <c r="C54" s="213"/>
      <c r="D54" s="213"/>
      <c r="E54" s="213"/>
      <c r="F54" s="213"/>
      <c r="G54" s="213"/>
      <c r="H54" s="214"/>
      <c r="I54" s="23">
        <v>48</v>
      </c>
      <c r="J54" s="6">
        <v>454957</v>
      </c>
      <c r="K54" s="24">
        <f>506319+993</f>
        <v>507312</v>
      </c>
    </row>
    <row r="55" spans="1:11" ht="12.75">
      <c r="A55" s="212" t="s">
        <v>5</v>
      </c>
      <c r="B55" s="213"/>
      <c r="C55" s="213"/>
      <c r="D55" s="213"/>
      <c r="E55" s="213"/>
      <c r="F55" s="213"/>
      <c r="G55" s="213"/>
      <c r="H55" s="214"/>
      <c r="I55" s="23">
        <v>49</v>
      </c>
      <c r="J55" s="6">
        <v>3273987</v>
      </c>
      <c r="K55" s="24">
        <f>345000+1125833-6528</f>
        <v>1464305</v>
      </c>
    </row>
    <row r="56" spans="1:11" ht="12.75">
      <c r="A56" s="212" t="s">
        <v>59</v>
      </c>
      <c r="B56" s="213"/>
      <c r="C56" s="213"/>
      <c r="D56" s="213"/>
      <c r="E56" s="213"/>
      <c r="F56" s="213"/>
      <c r="G56" s="213"/>
      <c r="H56" s="214"/>
      <c r="I56" s="23">
        <v>50</v>
      </c>
      <c r="J56" s="10">
        <f>SUM(J57:J63)</f>
        <v>7775623</v>
      </c>
      <c r="K56" s="10">
        <f>SUM(K57:K63)</f>
        <v>7783623</v>
      </c>
    </row>
    <row r="57" spans="1:11" ht="12.75">
      <c r="A57" s="212" t="s">
        <v>33</v>
      </c>
      <c r="B57" s="213"/>
      <c r="C57" s="213"/>
      <c r="D57" s="213"/>
      <c r="E57" s="213"/>
      <c r="F57" s="213"/>
      <c r="G57" s="213"/>
      <c r="H57" s="214"/>
      <c r="I57" s="23">
        <v>51</v>
      </c>
      <c r="J57" s="6"/>
      <c r="K57" s="24"/>
    </row>
    <row r="58" spans="1:11" ht="12.75">
      <c r="A58" s="212" t="s">
        <v>34</v>
      </c>
      <c r="B58" s="213"/>
      <c r="C58" s="213"/>
      <c r="D58" s="213"/>
      <c r="E58" s="213"/>
      <c r="F58" s="213"/>
      <c r="G58" s="213"/>
      <c r="H58" s="214"/>
      <c r="I58" s="23">
        <v>52</v>
      </c>
      <c r="J58" s="6"/>
      <c r="K58" s="6"/>
    </row>
    <row r="59" spans="1:11" ht="12.75">
      <c r="A59" s="212" t="s">
        <v>150</v>
      </c>
      <c r="B59" s="213"/>
      <c r="C59" s="213"/>
      <c r="D59" s="213"/>
      <c r="E59" s="213"/>
      <c r="F59" s="213"/>
      <c r="G59" s="213"/>
      <c r="H59" s="214"/>
      <c r="I59" s="23">
        <v>53</v>
      </c>
      <c r="J59" s="6"/>
      <c r="K59" s="6"/>
    </row>
    <row r="60" spans="1:11" ht="12.75">
      <c r="A60" s="212" t="s">
        <v>40</v>
      </c>
      <c r="B60" s="213"/>
      <c r="C60" s="213"/>
      <c r="D60" s="213"/>
      <c r="E60" s="213"/>
      <c r="F60" s="213"/>
      <c r="G60" s="213"/>
      <c r="H60" s="214"/>
      <c r="I60" s="23">
        <v>54</v>
      </c>
      <c r="J60" s="6"/>
      <c r="K60" s="6">
        <v>8000</v>
      </c>
    </row>
    <row r="61" spans="1:11" ht="12.75">
      <c r="A61" s="212" t="s">
        <v>41</v>
      </c>
      <c r="B61" s="213"/>
      <c r="C61" s="213"/>
      <c r="D61" s="213"/>
      <c r="E61" s="213"/>
      <c r="F61" s="213"/>
      <c r="G61" s="213"/>
      <c r="H61" s="214"/>
      <c r="I61" s="23">
        <v>55</v>
      </c>
      <c r="J61" s="6"/>
      <c r="K61" s="6"/>
    </row>
    <row r="62" spans="1:11" ht="12.75">
      <c r="A62" s="212" t="s">
        <v>42</v>
      </c>
      <c r="B62" s="213"/>
      <c r="C62" s="213"/>
      <c r="D62" s="213"/>
      <c r="E62" s="213"/>
      <c r="F62" s="213"/>
      <c r="G62" s="213"/>
      <c r="H62" s="214"/>
      <c r="I62" s="23">
        <v>56</v>
      </c>
      <c r="J62" s="6">
        <v>7775623</v>
      </c>
      <c r="K62" s="6">
        <v>7775623</v>
      </c>
    </row>
    <row r="63" spans="1:11" ht="12.75">
      <c r="A63" s="212" t="s">
        <v>15</v>
      </c>
      <c r="B63" s="213"/>
      <c r="C63" s="213"/>
      <c r="D63" s="213"/>
      <c r="E63" s="213"/>
      <c r="F63" s="213"/>
      <c r="G63" s="213"/>
      <c r="H63" s="214"/>
      <c r="I63" s="23">
        <v>57</v>
      </c>
      <c r="J63" s="6"/>
      <c r="K63" s="6"/>
    </row>
    <row r="64" spans="1:11" ht="12.75">
      <c r="A64" s="212" t="s">
        <v>117</v>
      </c>
      <c r="B64" s="213"/>
      <c r="C64" s="213"/>
      <c r="D64" s="213"/>
      <c r="E64" s="213"/>
      <c r="F64" s="213"/>
      <c r="G64" s="213"/>
      <c r="H64" s="214"/>
      <c r="I64" s="23">
        <v>58</v>
      </c>
      <c r="J64" s="6">
        <v>146062</v>
      </c>
      <c r="K64" s="24">
        <f>781112+5000</f>
        <v>786112</v>
      </c>
    </row>
    <row r="65" spans="1:11" ht="12.75">
      <c r="A65" s="215" t="s">
        <v>17</v>
      </c>
      <c r="B65" s="216"/>
      <c r="C65" s="216"/>
      <c r="D65" s="216"/>
      <c r="E65" s="216"/>
      <c r="F65" s="216"/>
      <c r="G65" s="216"/>
      <c r="H65" s="217"/>
      <c r="I65" s="23">
        <v>59</v>
      </c>
      <c r="J65" s="6">
        <v>109641</v>
      </c>
      <c r="K65" s="6"/>
    </row>
    <row r="66" spans="1:11" ht="12.75">
      <c r="A66" s="215" t="s">
        <v>170</v>
      </c>
      <c r="B66" s="216"/>
      <c r="C66" s="216"/>
      <c r="D66" s="216"/>
      <c r="E66" s="216"/>
      <c r="F66" s="216"/>
      <c r="G66" s="216"/>
      <c r="H66" s="217"/>
      <c r="I66" s="23">
        <v>60</v>
      </c>
      <c r="J66" s="10">
        <f>J7+J8+J40+J65</f>
        <v>58394231</v>
      </c>
      <c r="K66" s="10">
        <f>K7+K8+K40+K65</f>
        <v>70633532.15</v>
      </c>
    </row>
    <row r="67" spans="1:11" ht="12.75">
      <c r="A67" s="221" t="s">
        <v>48</v>
      </c>
      <c r="B67" s="222"/>
      <c r="C67" s="222"/>
      <c r="D67" s="222"/>
      <c r="E67" s="222"/>
      <c r="F67" s="222"/>
      <c r="G67" s="222"/>
      <c r="H67" s="223"/>
      <c r="I67" s="25">
        <v>61</v>
      </c>
      <c r="J67" s="7"/>
      <c r="K67" s="7"/>
    </row>
    <row r="68" spans="1:11" ht="12.75">
      <c r="A68" s="224" t="s">
        <v>19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27" t="s">
        <v>171</v>
      </c>
      <c r="B69" s="228"/>
      <c r="C69" s="228"/>
      <c r="D69" s="228"/>
      <c r="E69" s="228"/>
      <c r="F69" s="228"/>
      <c r="G69" s="228"/>
      <c r="H69" s="229"/>
      <c r="I69" s="26">
        <v>62</v>
      </c>
      <c r="J69" s="11">
        <f>J70+J71+J72+J78+J79+J82+J85</f>
        <v>47704459</v>
      </c>
      <c r="K69" s="11">
        <f>K70+K71+K72+K78+K79+K82+K85</f>
        <v>53313530</v>
      </c>
    </row>
    <row r="70" spans="1:11" ht="12.75">
      <c r="A70" s="212" t="s">
        <v>81</v>
      </c>
      <c r="B70" s="213"/>
      <c r="C70" s="213"/>
      <c r="D70" s="213"/>
      <c r="E70" s="213"/>
      <c r="F70" s="213"/>
      <c r="G70" s="213"/>
      <c r="H70" s="214"/>
      <c r="I70" s="23">
        <v>63</v>
      </c>
      <c r="J70" s="6">
        <v>50315800</v>
      </c>
      <c r="K70" s="6">
        <v>50315800</v>
      </c>
    </row>
    <row r="71" spans="1:11" ht="12.75">
      <c r="A71" s="212" t="s">
        <v>82</v>
      </c>
      <c r="B71" s="213"/>
      <c r="C71" s="213"/>
      <c r="D71" s="213"/>
      <c r="E71" s="213"/>
      <c r="F71" s="213"/>
      <c r="G71" s="213"/>
      <c r="H71" s="214"/>
      <c r="I71" s="23">
        <v>64</v>
      </c>
      <c r="J71" s="6"/>
      <c r="K71" s="6"/>
    </row>
    <row r="72" spans="1:11" ht="12.75">
      <c r="A72" s="212" t="s">
        <v>83</v>
      </c>
      <c r="B72" s="213"/>
      <c r="C72" s="213"/>
      <c r="D72" s="213"/>
      <c r="E72" s="213"/>
      <c r="F72" s="213"/>
      <c r="G72" s="213"/>
      <c r="H72" s="214"/>
      <c r="I72" s="23">
        <v>65</v>
      </c>
      <c r="J72" s="10">
        <f>J73+J74-J75+J76+J77</f>
        <v>1509697</v>
      </c>
      <c r="K72" s="10">
        <f>K73+K74-K75+K76+K77</f>
        <v>1509697</v>
      </c>
    </row>
    <row r="73" spans="1:11" ht="12.75">
      <c r="A73" s="212" t="s">
        <v>84</v>
      </c>
      <c r="B73" s="213"/>
      <c r="C73" s="213"/>
      <c r="D73" s="213"/>
      <c r="E73" s="213"/>
      <c r="F73" s="213"/>
      <c r="G73" s="213"/>
      <c r="H73" s="214"/>
      <c r="I73" s="23">
        <v>66</v>
      </c>
      <c r="J73" s="6"/>
      <c r="K73" s="6">
        <v>0</v>
      </c>
    </row>
    <row r="74" spans="1:11" ht="12.75">
      <c r="A74" s="212" t="s">
        <v>85</v>
      </c>
      <c r="B74" s="213"/>
      <c r="C74" s="213"/>
      <c r="D74" s="213"/>
      <c r="E74" s="213"/>
      <c r="F74" s="213"/>
      <c r="G74" s="213"/>
      <c r="H74" s="214"/>
      <c r="I74" s="23">
        <v>67</v>
      </c>
      <c r="J74" s="6">
        <v>5200746</v>
      </c>
      <c r="K74" s="6">
        <v>5200746</v>
      </c>
    </row>
    <row r="75" spans="1:11" ht="12.75">
      <c r="A75" s="212" t="s">
        <v>73</v>
      </c>
      <c r="B75" s="213"/>
      <c r="C75" s="213"/>
      <c r="D75" s="213"/>
      <c r="E75" s="213"/>
      <c r="F75" s="213"/>
      <c r="G75" s="213"/>
      <c r="H75" s="214"/>
      <c r="I75" s="23">
        <v>68</v>
      </c>
      <c r="J75" s="6">
        <v>3691049</v>
      </c>
      <c r="K75" s="6">
        <v>3691049</v>
      </c>
    </row>
    <row r="76" spans="1:11" ht="12.75">
      <c r="A76" s="212" t="s">
        <v>74</v>
      </c>
      <c r="B76" s="213"/>
      <c r="C76" s="213"/>
      <c r="D76" s="213"/>
      <c r="E76" s="213"/>
      <c r="F76" s="213"/>
      <c r="G76" s="213"/>
      <c r="H76" s="214"/>
      <c r="I76" s="23">
        <v>69</v>
      </c>
      <c r="J76" s="6">
        <v>0</v>
      </c>
      <c r="K76" s="6"/>
    </row>
    <row r="77" spans="1:11" ht="12.75">
      <c r="A77" s="212" t="s">
        <v>75</v>
      </c>
      <c r="B77" s="213"/>
      <c r="C77" s="213"/>
      <c r="D77" s="213"/>
      <c r="E77" s="213"/>
      <c r="F77" s="213"/>
      <c r="G77" s="213"/>
      <c r="H77" s="214"/>
      <c r="I77" s="23">
        <v>70</v>
      </c>
      <c r="J77" s="6">
        <v>0</v>
      </c>
      <c r="K77" s="6">
        <v>0</v>
      </c>
    </row>
    <row r="78" spans="1:11" ht="12.75">
      <c r="A78" s="212" t="s">
        <v>76</v>
      </c>
      <c r="B78" s="213"/>
      <c r="C78" s="213"/>
      <c r="D78" s="213"/>
      <c r="E78" s="213"/>
      <c r="F78" s="213"/>
      <c r="G78" s="213"/>
      <c r="H78" s="214"/>
      <c r="I78" s="23">
        <v>71</v>
      </c>
      <c r="J78" s="6"/>
      <c r="K78" s="6"/>
    </row>
    <row r="79" spans="1:11" ht="12.75">
      <c r="A79" s="212" t="s">
        <v>148</v>
      </c>
      <c r="B79" s="213"/>
      <c r="C79" s="213"/>
      <c r="D79" s="213"/>
      <c r="E79" s="213"/>
      <c r="F79" s="213"/>
      <c r="G79" s="213"/>
      <c r="H79" s="214"/>
      <c r="I79" s="23">
        <v>72</v>
      </c>
      <c r="J79" s="10">
        <f>J80-J81</f>
        <v>-4382141</v>
      </c>
      <c r="K79" s="10">
        <f>K80-K81</f>
        <v>-4121038</v>
      </c>
    </row>
    <row r="80" spans="1:11" ht="12.75">
      <c r="A80" s="218" t="s">
        <v>92</v>
      </c>
      <c r="B80" s="219"/>
      <c r="C80" s="219"/>
      <c r="D80" s="219"/>
      <c r="E80" s="219"/>
      <c r="F80" s="219"/>
      <c r="G80" s="219"/>
      <c r="H80" s="220"/>
      <c r="I80" s="23">
        <v>73</v>
      </c>
      <c r="J80" s="6"/>
      <c r="K80" s="6">
        <v>0</v>
      </c>
    </row>
    <row r="81" spans="1:11" ht="12.75">
      <c r="A81" s="218" t="s">
        <v>93</v>
      </c>
      <c r="B81" s="219"/>
      <c r="C81" s="219"/>
      <c r="D81" s="219"/>
      <c r="E81" s="219"/>
      <c r="F81" s="219"/>
      <c r="G81" s="219"/>
      <c r="H81" s="220"/>
      <c r="I81" s="23">
        <v>74</v>
      </c>
      <c r="J81" s="6">
        <v>4382141</v>
      </c>
      <c r="K81" s="24">
        <f>4382141-261103</f>
        <v>4121038</v>
      </c>
    </row>
    <row r="82" spans="1:11" ht="12.75">
      <c r="A82" s="212" t="s">
        <v>149</v>
      </c>
      <c r="B82" s="213"/>
      <c r="C82" s="213"/>
      <c r="D82" s="213"/>
      <c r="E82" s="213"/>
      <c r="F82" s="213"/>
      <c r="G82" s="213"/>
      <c r="H82" s="214"/>
      <c r="I82" s="23">
        <v>75</v>
      </c>
      <c r="J82" s="10">
        <f>J83-J84</f>
        <v>261103</v>
      </c>
      <c r="K82" s="10">
        <f>K83-K84</f>
        <v>5609071</v>
      </c>
    </row>
    <row r="83" spans="1:11" ht="12.75">
      <c r="A83" s="218" t="s">
        <v>94</v>
      </c>
      <c r="B83" s="219"/>
      <c r="C83" s="219"/>
      <c r="D83" s="219"/>
      <c r="E83" s="219"/>
      <c r="F83" s="219"/>
      <c r="G83" s="219"/>
      <c r="H83" s="220"/>
      <c r="I83" s="23">
        <v>76</v>
      </c>
      <c r="J83" s="6">
        <v>261103</v>
      </c>
      <c r="K83" s="24">
        <v>5609071</v>
      </c>
    </row>
    <row r="84" spans="1:11" ht="12.75">
      <c r="A84" s="218" t="s">
        <v>95</v>
      </c>
      <c r="B84" s="219"/>
      <c r="C84" s="219"/>
      <c r="D84" s="219"/>
      <c r="E84" s="219"/>
      <c r="F84" s="219"/>
      <c r="G84" s="219"/>
      <c r="H84" s="220"/>
      <c r="I84" s="23">
        <v>77</v>
      </c>
      <c r="J84" s="6"/>
      <c r="K84" s="6"/>
    </row>
    <row r="85" spans="1:11" ht="12.75">
      <c r="A85" s="212" t="s">
        <v>96</v>
      </c>
      <c r="B85" s="213"/>
      <c r="C85" s="213"/>
      <c r="D85" s="213"/>
      <c r="E85" s="213"/>
      <c r="F85" s="213"/>
      <c r="G85" s="213"/>
      <c r="H85" s="214"/>
      <c r="I85" s="23">
        <v>78</v>
      </c>
      <c r="J85" s="6"/>
      <c r="K85" s="6"/>
    </row>
    <row r="86" spans="1:11" ht="12.75">
      <c r="A86" s="215" t="s">
        <v>172</v>
      </c>
      <c r="B86" s="216"/>
      <c r="C86" s="216"/>
      <c r="D86" s="216"/>
      <c r="E86" s="216"/>
      <c r="F86" s="216"/>
      <c r="G86" s="216"/>
      <c r="H86" s="217"/>
      <c r="I86" s="23">
        <v>79</v>
      </c>
      <c r="J86" s="10">
        <f>SUM(J87:J89)</f>
        <v>0</v>
      </c>
      <c r="K86" s="10">
        <f>SUM(K87:K89)</f>
        <v>0</v>
      </c>
    </row>
    <row r="87" spans="1:11" ht="12.75">
      <c r="A87" s="212" t="s">
        <v>69</v>
      </c>
      <c r="B87" s="213"/>
      <c r="C87" s="213"/>
      <c r="D87" s="213"/>
      <c r="E87" s="213"/>
      <c r="F87" s="213"/>
      <c r="G87" s="213"/>
      <c r="H87" s="214"/>
      <c r="I87" s="23">
        <v>80</v>
      </c>
      <c r="J87" s="6"/>
      <c r="K87" s="6"/>
    </row>
    <row r="88" spans="1:11" ht="12.75">
      <c r="A88" s="212" t="s">
        <v>70</v>
      </c>
      <c r="B88" s="213"/>
      <c r="C88" s="213"/>
      <c r="D88" s="213"/>
      <c r="E88" s="213"/>
      <c r="F88" s="213"/>
      <c r="G88" s="213"/>
      <c r="H88" s="214"/>
      <c r="I88" s="23">
        <v>81</v>
      </c>
      <c r="J88" s="6"/>
      <c r="K88" s="6"/>
    </row>
    <row r="89" spans="1:11" ht="12.75">
      <c r="A89" s="212" t="s">
        <v>71</v>
      </c>
      <c r="B89" s="213"/>
      <c r="C89" s="213"/>
      <c r="D89" s="213"/>
      <c r="E89" s="213"/>
      <c r="F89" s="213"/>
      <c r="G89" s="213"/>
      <c r="H89" s="214"/>
      <c r="I89" s="23">
        <v>82</v>
      </c>
      <c r="J89" s="6"/>
      <c r="K89" s="6"/>
    </row>
    <row r="90" spans="1:11" ht="12.75">
      <c r="A90" s="215" t="s">
        <v>173</v>
      </c>
      <c r="B90" s="216"/>
      <c r="C90" s="216"/>
      <c r="D90" s="216"/>
      <c r="E90" s="216"/>
      <c r="F90" s="216"/>
      <c r="G90" s="216"/>
      <c r="H90" s="217"/>
      <c r="I90" s="23">
        <v>83</v>
      </c>
      <c r="J90" s="10">
        <f>SUM(J91:J99)</f>
        <v>1770110</v>
      </c>
      <c r="K90" s="10">
        <f>SUM(K91:K99)</f>
        <v>1378509</v>
      </c>
    </row>
    <row r="91" spans="1:11" ht="12.75">
      <c r="A91" s="212" t="s">
        <v>72</v>
      </c>
      <c r="B91" s="213"/>
      <c r="C91" s="213"/>
      <c r="D91" s="213"/>
      <c r="E91" s="213"/>
      <c r="F91" s="213"/>
      <c r="G91" s="213"/>
      <c r="H91" s="214"/>
      <c r="I91" s="23">
        <v>84</v>
      </c>
      <c r="J91" s="6">
        <v>780187</v>
      </c>
      <c r="K91" s="6">
        <v>515104</v>
      </c>
    </row>
    <row r="92" spans="1:11" ht="12.75">
      <c r="A92" s="212" t="s">
        <v>151</v>
      </c>
      <c r="B92" s="213"/>
      <c r="C92" s="213"/>
      <c r="D92" s="213"/>
      <c r="E92" s="213"/>
      <c r="F92" s="213"/>
      <c r="G92" s="213"/>
      <c r="H92" s="214"/>
      <c r="I92" s="23">
        <v>85</v>
      </c>
      <c r="J92" s="6">
        <v>224159</v>
      </c>
      <c r="K92" s="6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23">
        <v>86</v>
      </c>
      <c r="J93" s="6">
        <v>458858</v>
      </c>
      <c r="K93" s="24">
        <f>300000+563405</f>
        <v>863405</v>
      </c>
    </row>
    <row r="94" spans="1:11" ht="12.75">
      <c r="A94" s="212" t="s">
        <v>152</v>
      </c>
      <c r="B94" s="213"/>
      <c r="C94" s="213"/>
      <c r="D94" s="213"/>
      <c r="E94" s="213"/>
      <c r="F94" s="213"/>
      <c r="G94" s="213"/>
      <c r="H94" s="214"/>
      <c r="I94" s="23">
        <v>87</v>
      </c>
      <c r="J94" s="6"/>
      <c r="K94" s="6"/>
    </row>
    <row r="95" spans="1:11" ht="12.75">
      <c r="A95" s="212" t="s">
        <v>153</v>
      </c>
      <c r="B95" s="213"/>
      <c r="C95" s="213"/>
      <c r="D95" s="213"/>
      <c r="E95" s="213"/>
      <c r="F95" s="213"/>
      <c r="G95" s="213"/>
      <c r="H95" s="214"/>
      <c r="I95" s="23">
        <v>88</v>
      </c>
      <c r="J95" s="6">
        <v>223087</v>
      </c>
      <c r="K95" s="6"/>
    </row>
    <row r="96" spans="1:11" ht="12.75">
      <c r="A96" s="212" t="s">
        <v>154</v>
      </c>
      <c r="B96" s="213"/>
      <c r="C96" s="213"/>
      <c r="D96" s="213"/>
      <c r="E96" s="213"/>
      <c r="F96" s="213"/>
      <c r="G96" s="213"/>
      <c r="H96" s="214"/>
      <c r="I96" s="23">
        <v>89</v>
      </c>
      <c r="J96" s="6"/>
      <c r="K96" s="6"/>
    </row>
    <row r="97" spans="1:11" ht="12.75">
      <c r="A97" s="212" t="s">
        <v>51</v>
      </c>
      <c r="B97" s="213"/>
      <c r="C97" s="213"/>
      <c r="D97" s="213"/>
      <c r="E97" s="213"/>
      <c r="F97" s="213"/>
      <c r="G97" s="213"/>
      <c r="H97" s="214"/>
      <c r="I97" s="23">
        <v>90</v>
      </c>
      <c r="J97" s="6"/>
      <c r="K97" s="6"/>
    </row>
    <row r="98" spans="1:11" ht="12.75">
      <c r="A98" s="212" t="s">
        <v>49</v>
      </c>
      <c r="B98" s="213"/>
      <c r="C98" s="213"/>
      <c r="D98" s="213"/>
      <c r="E98" s="213"/>
      <c r="F98" s="213"/>
      <c r="G98" s="213"/>
      <c r="H98" s="214"/>
      <c r="I98" s="23">
        <v>91</v>
      </c>
      <c r="J98" s="6">
        <v>83819</v>
      </c>
      <c r="K98" s="6"/>
    </row>
    <row r="99" spans="1:11" ht="12.75">
      <c r="A99" s="212" t="s">
        <v>50</v>
      </c>
      <c r="B99" s="213"/>
      <c r="C99" s="213"/>
      <c r="D99" s="213"/>
      <c r="E99" s="213"/>
      <c r="F99" s="213"/>
      <c r="G99" s="213"/>
      <c r="H99" s="214"/>
      <c r="I99" s="23">
        <v>92</v>
      </c>
      <c r="J99" s="6"/>
      <c r="K99" s="6"/>
    </row>
    <row r="100" spans="1:11" ht="12.75">
      <c r="A100" s="215" t="s">
        <v>174</v>
      </c>
      <c r="B100" s="216"/>
      <c r="C100" s="216"/>
      <c r="D100" s="216"/>
      <c r="E100" s="216"/>
      <c r="F100" s="216"/>
      <c r="G100" s="216"/>
      <c r="H100" s="217"/>
      <c r="I100" s="23">
        <v>93</v>
      </c>
      <c r="J100" s="10">
        <f>SUM(J101:J112)</f>
        <v>8919662</v>
      </c>
      <c r="K100" s="10">
        <f>SUM(K101:K112)</f>
        <v>15775329</v>
      </c>
    </row>
    <row r="101" spans="1:12" ht="12.75">
      <c r="A101" s="212" t="s">
        <v>72</v>
      </c>
      <c r="B101" s="213"/>
      <c r="C101" s="213"/>
      <c r="D101" s="213"/>
      <c r="E101" s="213"/>
      <c r="F101" s="213"/>
      <c r="G101" s="213"/>
      <c r="H101" s="214"/>
      <c r="I101" s="23">
        <v>94</v>
      </c>
      <c r="J101" s="6">
        <v>6014400</v>
      </c>
      <c r="K101" s="6"/>
      <c r="L101" s="9" t="s">
        <v>167</v>
      </c>
    </row>
    <row r="102" spans="1:11" ht="12.75">
      <c r="A102" s="212" t="s">
        <v>151</v>
      </c>
      <c r="B102" s="213"/>
      <c r="C102" s="213"/>
      <c r="D102" s="213"/>
      <c r="E102" s="213"/>
      <c r="F102" s="213"/>
      <c r="G102" s="213"/>
      <c r="H102" s="214"/>
      <c r="I102" s="23">
        <v>95</v>
      </c>
      <c r="J102" s="6">
        <v>290945</v>
      </c>
      <c r="K102" s="6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23">
        <v>96</v>
      </c>
      <c r="J103" s="6">
        <v>96910</v>
      </c>
      <c r="K103" s="24"/>
    </row>
    <row r="104" spans="1:11" ht="12.75">
      <c r="A104" s="212" t="s">
        <v>152</v>
      </c>
      <c r="B104" s="213"/>
      <c r="C104" s="213"/>
      <c r="D104" s="213"/>
      <c r="E104" s="213"/>
      <c r="F104" s="213"/>
      <c r="G104" s="213"/>
      <c r="H104" s="214"/>
      <c r="I104" s="23">
        <v>97</v>
      </c>
      <c r="J104" s="6"/>
      <c r="K104" s="6"/>
    </row>
    <row r="105" spans="1:11" ht="12.75">
      <c r="A105" s="212" t="s">
        <v>153</v>
      </c>
      <c r="B105" s="213"/>
      <c r="C105" s="213"/>
      <c r="D105" s="213"/>
      <c r="E105" s="213"/>
      <c r="F105" s="213"/>
      <c r="G105" s="213"/>
      <c r="H105" s="214"/>
      <c r="I105" s="23">
        <v>98</v>
      </c>
      <c r="J105" s="6">
        <v>1711810</v>
      </c>
      <c r="K105" s="6">
        <f>18489+12604512-60225+19606+20797-6658+1600000-40</f>
        <v>14196481</v>
      </c>
    </row>
    <row r="106" spans="1:11" ht="12.75">
      <c r="A106" s="212" t="s">
        <v>154</v>
      </c>
      <c r="B106" s="213"/>
      <c r="C106" s="213"/>
      <c r="D106" s="213"/>
      <c r="E106" s="213"/>
      <c r="F106" s="213"/>
      <c r="G106" s="213"/>
      <c r="H106" s="214"/>
      <c r="I106" s="23">
        <v>99</v>
      </c>
      <c r="J106" s="6"/>
      <c r="K106" s="6"/>
    </row>
    <row r="107" spans="1:11" ht="12.75">
      <c r="A107" s="212" t="s">
        <v>51</v>
      </c>
      <c r="B107" s="213"/>
      <c r="C107" s="213"/>
      <c r="D107" s="213"/>
      <c r="E107" s="213"/>
      <c r="F107" s="213"/>
      <c r="G107" s="213"/>
      <c r="H107" s="214"/>
      <c r="I107" s="23">
        <v>100</v>
      </c>
      <c r="J107" s="6"/>
      <c r="K107" s="6"/>
    </row>
    <row r="108" spans="1:11" ht="12.75">
      <c r="A108" s="212" t="s">
        <v>52</v>
      </c>
      <c r="B108" s="213"/>
      <c r="C108" s="213"/>
      <c r="D108" s="213"/>
      <c r="E108" s="213"/>
      <c r="F108" s="213"/>
      <c r="G108" s="213"/>
      <c r="H108" s="214"/>
      <c r="I108" s="23">
        <v>101</v>
      </c>
      <c r="J108" s="6">
        <v>104439</v>
      </c>
      <c r="K108" s="24">
        <v>260392</v>
      </c>
    </row>
    <row r="109" spans="1:11" ht="12.75">
      <c r="A109" s="212" t="s">
        <v>53</v>
      </c>
      <c r="B109" s="213"/>
      <c r="C109" s="213"/>
      <c r="D109" s="213"/>
      <c r="E109" s="213"/>
      <c r="F109" s="213"/>
      <c r="G109" s="213"/>
      <c r="H109" s="214"/>
      <c r="I109" s="23">
        <v>102</v>
      </c>
      <c r="J109" s="6">
        <v>454557</v>
      </c>
      <c r="K109" s="24">
        <f>1003491+25847</f>
        <v>1029338</v>
      </c>
    </row>
    <row r="110" spans="1:11" ht="12.75">
      <c r="A110" s="212" t="s">
        <v>56</v>
      </c>
      <c r="B110" s="213"/>
      <c r="C110" s="213"/>
      <c r="D110" s="213"/>
      <c r="E110" s="213"/>
      <c r="F110" s="213"/>
      <c r="G110" s="213"/>
      <c r="H110" s="214"/>
      <c r="I110" s="23">
        <v>103</v>
      </c>
      <c r="J110" s="6"/>
      <c r="K110" s="6"/>
    </row>
    <row r="111" spans="1:11" ht="12.75">
      <c r="A111" s="212" t="s">
        <v>54</v>
      </c>
      <c r="B111" s="213"/>
      <c r="C111" s="213"/>
      <c r="D111" s="213"/>
      <c r="E111" s="213"/>
      <c r="F111" s="213"/>
      <c r="G111" s="213"/>
      <c r="H111" s="214"/>
      <c r="I111" s="23">
        <v>104</v>
      </c>
      <c r="J111" s="6"/>
      <c r="K111" s="6"/>
    </row>
    <row r="112" spans="1:11" ht="12.75">
      <c r="A112" s="212" t="s">
        <v>55</v>
      </c>
      <c r="B112" s="213"/>
      <c r="C112" s="213"/>
      <c r="D112" s="213"/>
      <c r="E112" s="213"/>
      <c r="F112" s="213"/>
      <c r="G112" s="213"/>
      <c r="H112" s="214"/>
      <c r="I112" s="23">
        <v>105</v>
      </c>
      <c r="J112" s="6">
        <v>246601</v>
      </c>
      <c r="K112" s="24">
        <f>255618+33500</f>
        <v>289118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23">
        <v>106</v>
      </c>
      <c r="J113" s="6"/>
      <c r="K113" s="6">
        <v>166164</v>
      </c>
    </row>
    <row r="114" spans="1:11" ht="12.75">
      <c r="A114" s="215" t="s">
        <v>175</v>
      </c>
      <c r="B114" s="216"/>
      <c r="C114" s="216"/>
      <c r="D114" s="216"/>
      <c r="E114" s="216"/>
      <c r="F114" s="216"/>
      <c r="G114" s="216"/>
      <c r="H114" s="217"/>
      <c r="I114" s="23">
        <v>107</v>
      </c>
      <c r="J114" s="10">
        <f>J69+J86+J90+J100+J113</f>
        <v>58394231</v>
      </c>
      <c r="K114" s="10">
        <f>K69+K86+K90+K100+K113</f>
        <v>70633532</v>
      </c>
    </row>
    <row r="115" spans="1:11" ht="12.75">
      <c r="A115" s="198" t="s">
        <v>18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7"/>
      <c r="K115" s="7"/>
    </row>
    <row r="116" spans="1:11" ht="12.75">
      <c r="A116" s="201" t="s">
        <v>158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100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2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6"/>
      <c r="K118" s="6"/>
    </row>
    <row r="119" spans="1:11" ht="12.75">
      <c r="A119" s="191" t="s">
        <v>3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7"/>
      <c r="K119" s="7"/>
    </row>
    <row r="120" spans="1:11" ht="12.75">
      <c r="A120" s="194" t="s">
        <v>159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protectedRanges>
    <protectedRange sqref="K18:L18" name="Raspon4"/>
    <protectedRange sqref="K23" name="Raspon4_1"/>
    <protectedRange sqref="K29" name="Raspon11"/>
    <protectedRange sqref="K57" name="Raspon5_1"/>
    <protectedRange sqref="L42" name="Raspon7"/>
    <protectedRange sqref="K44:K45" name="Raspon7_1"/>
    <protectedRange sqref="J47:K47" name="Raspon8"/>
    <protectedRange sqref="K51" name="Raspon9"/>
    <protectedRange sqref="K53:K55" name="Raspon9_1"/>
    <protectedRange sqref="K64" name="Raspon11_2"/>
    <protectedRange sqref="K31" name="Raspon5_2"/>
    <protectedRange sqref="K81" name="Raspon15"/>
    <protectedRange sqref="K93" name="Raspon18"/>
    <protectedRange sqref="K103" name="Raspon18_1"/>
    <protectedRange sqref="K108:K109" name="Raspon18_2"/>
    <protectedRange sqref="K112" name="Raspon18_3"/>
    <protectedRange sqref="K83" name="Raspon15_1"/>
  </protectedRanges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allowBlank="1" sqref="A1:I65536 J113:J65536 J21:J22 J35:J41 J49:K49 K83:K65536 J66:J69 J71:J72 J76:J80 J82:K82 J84:J90 J99:J100 J1:K16 J56:K56 K28 K18:K22 K71:K73 J24:K26 K34:K46 K48 L1:IV65536 K50:K55 K76:K81 K30:K32 K57:K61 K63:K69"/>
    <dataValidation type="whole" operator="greaterThanOrEqual" allowBlank="1" showInputMessage="1" showErrorMessage="1" errorTitle="Pogrešan unos" error="Mogu se unijeti samo cjelobrojne pozitivne vrijednosti." sqref="J17:J20 J23:K23 K27 J50:J55 J57:J65 J27:J34 J47:K47 J73:J75 J81 J83 J91:J98 J101:J112 J48 K17 K29 K74:K75 J42:J46 K33 J70:K70 K62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J29" sqref="J29:K29"/>
    </sheetView>
  </sheetViews>
  <sheetFormatPr defaultColWidth="9.140625" defaultRowHeight="12.75"/>
  <cols>
    <col min="1" max="9" width="9.140625" style="9" customWidth="1"/>
    <col min="10" max="10" width="9.8515625" style="9" customWidth="1"/>
    <col min="11" max="11" width="10.00390625" style="9" customWidth="1"/>
    <col min="12" max="12" width="9.8515625" style="9" customWidth="1"/>
    <col min="13" max="13" width="10.28125" style="9" customWidth="1"/>
    <col min="14" max="16384" width="9.140625" style="9" customWidth="1"/>
  </cols>
  <sheetData>
    <row r="1" spans="1:13" ht="12.75" customHeight="1">
      <c r="A1" s="231" t="s">
        <v>90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177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65" t="s">
        <v>166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4" t="s">
        <v>20</v>
      </c>
      <c r="B4" s="264"/>
      <c r="C4" s="264"/>
      <c r="D4" s="264"/>
      <c r="E4" s="264"/>
      <c r="F4" s="264"/>
      <c r="G4" s="264"/>
      <c r="H4" s="264"/>
      <c r="I4" s="15" t="s">
        <v>157</v>
      </c>
      <c r="J4" s="263" t="s">
        <v>164</v>
      </c>
      <c r="K4" s="263"/>
      <c r="L4" s="263" t="s">
        <v>165</v>
      </c>
      <c r="M4" s="263"/>
    </row>
    <row r="5" spans="1:13" ht="22.5">
      <c r="A5" s="264"/>
      <c r="B5" s="264"/>
      <c r="C5" s="264"/>
      <c r="D5" s="264"/>
      <c r="E5" s="264"/>
      <c r="F5" s="264"/>
      <c r="G5" s="264"/>
      <c r="H5" s="264"/>
      <c r="I5" s="15"/>
      <c r="J5" s="17" t="s">
        <v>162</v>
      </c>
      <c r="K5" s="17" t="s">
        <v>163</v>
      </c>
      <c r="L5" s="17" t="s">
        <v>162</v>
      </c>
      <c r="M5" s="17" t="s">
        <v>163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20">
        <v>2</v>
      </c>
      <c r="J6" s="17">
        <v>3</v>
      </c>
      <c r="K6" s="17">
        <v>4</v>
      </c>
      <c r="L6" s="17">
        <v>5</v>
      </c>
      <c r="M6" s="17">
        <v>6</v>
      </c>
    </row>
    <row r="7" spans="1:13" ht="12.75">
      <c r="A7" s="205" t="s">
        <v>11</v>
      </c>
      <c r="B7" s="206"/>
      <c r="C7" s="206"/>
      <c r="D7" s="206"/>
      <c r="E7" s="206"/>
      <c r="F7" s="206"/>
      <c r="G7" s="206"/>
      <c r="H7" s="230"/>
      <c r="I7" s="3">
        <v>111</v>
      </c>
      <c r="J7" s="11">
        <f>SUM(J8:J9)</f>
        <v>7834163</v>
      </c>
      <c r="K7" s="11">
        <f>SUM(K8:K9)</f>
        <v>2632395</v>
      </c>
      <c r="L7" s="11">
        <f>SUM(L8:L9)</f>
        <v>33776540</v>
      </c>
      <c r="M7" s="11">
        <f>SUM(M8:M9)</f>
        <v>14426633</v>
      </c>
    </row>
    <row r="8" spans="1:13" ht="12.75">
      <c r="A8" s="247" t="s">
        <v>88</v>
      </c>
      <c r="B8" s="248"/>
      <c r="C8" s="248"/>
      <c r="D8" s="248"/>
      <c r="E8" s="248"/>
      <c r="F8" s="248"/>
      <c r="G8" s="248"/>
      <c r="H8" s="249"/>
      <c r="I8" s="1">
        <v>112</v>
      </c>
      <c r="J8" s="6">
        <f>4084989+3689587</f>
        <v>7774576</v>
      </c>
      <c r="K8" s="6">
        <v>2580075</v>
      </c>
      <c r="L8" s="21">
        <v>33621019</v>
      </c>
      <c r="M8" s="6">
        <v>14362867</v>
      </c>
    </row>
    <row r="9" spans="1:13" ht="12.75">
      <c r="A9" s="247" t="s">
        <v>60</v>
      </c>
      <c r="B9" s="248"/>
      <c r="C9" s="248"/>
      <c r="D9" s="248"/>
      <c r="E9" s="248"/>
      <c r="F9" s="248"/>
      <c r="G9" s="248"/>
      <c r="H9" s="249"/>
      <c r="I9" s="1">
        <v>113</v>
      </c>
      <c r="J9" s="6">
        <f>58660+617+310</f>
        <v>59587</v>
      </c>
      <c r="K9" s="6">
        <v>52320</v>
      </c>
      <c r="L9" s="21">
        <v>155521</v>
      </c>
      <c r="M9" s="6">
        <v>63766</v>
      </c>
    </row>
    <row r="10" spans="1:13" ht="12.75">
      <c r="A10" s="247" t="s">
        <v>6</v>
      </c>
      <c r="B10" s="248"/>
      <c r="C10" s="248"/>
      <c r="D10" s="248"/>
      <c r="E10" s="248"/>
      <c r="F10" s="248"/>
      <c r="G10" s="248"/>
      <c r="H10" s="249"/>
      <c r="I10" s="1">
        <v>114</v>
      </c>
      <c r="J10" s="10">
        <f>J11+J12+J16+J20+J21+J22+J25+J26</f>
        <v>8369132</v>
      </c>
      <c r="K10" s="10">
        <f>K11+K12+K16+K20+K21+K22+K25+K26</f>
        <v>2458696</v>
      </c>
      <c r="L10" s="10">
        <f>L11+L12+L16+L20+L21+L22+L25+L26</f>
        <v>28141230</v>
      </c>
      <c r="M10" s="10">
        <f>M11+M12+M16+M20+M21+M22+M25+M26</f>
        <v>11435297</v>
      </c>
    </row>
    <row r="11" spans="1:13" ht="12.75">
      <c r="A11" s="247" t="s">
        <v>61</v>
      </c>
      <c r="B11" s="248"/>
      <c r="C11" s="248"/>
      <c r="D11" s="248"/>
      <c r="E11" s="248"/>
      <c r="F11" s="248"/>
      <c r="G11" s="248"/>
      <c r="H11" s="249"/>
      <c r="I11" s="1">
        <v>115</v>
      </c>
      <c r="J11" s="6"/>
      <c r="K11" s="6"/>
      <c r="L11" s="6">
        <v>230435</v>
      </c>
      <c r="M11" s="6">
        <v>340470</v>
      </c>
    </row>
    <row r="12" spans="1:13" ht="12.75">
      <c r="A12" s="247" t="s">
        <v>8</v>
      </c>
      <c r="B12" s="248"/>
      <c r="C12" s="248"/>
      <c r="D12" s="248"/>
      <c r="E12" s="248"/>
      <c r="F12" s="248"/>
      <c r="G12" s="248"/>
      <c r="H12" s="249"/>
      <c r="I12" s="1">
        <v>116</v>
      </c>
      <c r="J12" s="10">
        <f>SUM(J13:J15)</f>
        <v>4728063</v>
      </c>
      <c r="K12" s="10">
        <f>SUM(K13:K15)</f>
        <v>1431564</v>
      </c>
      <c r="L12" s="10">
        <f>SUM(L13:L15)</f>
        <v>22823158</v>
      </c>
      <c r="M12" s="10">
        <f>SUM(M13:M15)</f>
        <v>9481221</v>
      </c>
    </row>
    <row r="13" spans="1:13" ht="12.75">
      <c r="A13" s="209" t="s">
        <v>86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6">
        <v>188691</v>
      </c>
      <c r="K13" s="6">
        <v>35484</v>
      </c>
      <c r="L13" s="22">
        <v>12462985</v>
      </c>
      <c r="M13" s="6">
        <v>5070530</v>
      </c>
    </row>
    <row r="14" spans="1:13" ht="12.75">
      <c r="A14" s="209" t="s">
        <v>87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6">
        <v>3674331</v>
      </c>
      <c r="K14" s="6">
        <v>1225838</v>
      </c>
      <c r="L14" s="22">
        <v>706147</v>
      </c>
      <c r="M14" s="6">
        <v>176148</v>
      </c>
    </row>
    <row r="15" spans="1:13" ht="12.75">
      <c r="A15" s="209" t="s">
        <v>22</v>
      </c>
      <c r="B15" s="210"/>
      <c r="C15" s="210"/>
      <c r="D15" s="210"/>
      <c r="E15" s="210"/>
      <c r="F15" s="210"/>
      <c r="G15" s="210"/>
      <c r="H15" s="211"/>
      <c r="I15" s="1">
        <v>119</v>
      </c>
      <c r="J15" s="6">
        <v>865041</v>
      </c>
      <c r="K15" s="6">
        <v>170242</v>
      </c>
      <c r="L15" s="22">
        <v>9654026</v>
      </c>
      <c r="M15" s="6">
        <v>4234543</v>
      </c>
    </row>
    <row r="16" spans="1:13" ht="12.75">
      <c r="A16" s="247" t="s">
        <v>9</v>
      </c>
      <c r="B16" s="248"/>
      <c r="C16" s="248"/>
      <c r="D16" s="248"/>
      <c r="E16" s="248"/>
      <c r="F16" s="248"/>
      <c r="G16" s="248"/>
      <c r="H16" s="249"/>
      <c r="I16" s="1">
        <v>120</v>
      </c>
      <c r="J16" s="10">
        <f>SUM(J17:J19)</f>
        <v>1615021</v>
      </c>
      <c r="K16" s="10">
        <f>SUM(K17+K18+K19)</f>
        <v>327068</v>
      </c>
      <c r="L16" s="10">
        <f>SUM(L17+L18+L19)</f>
        <v>2137711</v>
      </c>
      <c r="M16" s="10">
        <f>SUM(M17+M18+M19)</f>
        <v>788938</v>
      </c>
    </row>
    <row r="17" spans="1:13" ht="12.75">
      <c r="A17" s="209" t="s">
        <v>23</v>
      </c>
      <c r="B17" s="210"/>
      <c r="C17" s="210"/>
      <c r="D17" s="210"/>
      <c r="E17" s="210"/>
      <c r="F17" s="210"/>
      <c r="G17" s="210"/>
      <c r="H17" s="211"/>
      <c r="I17" s="1">
        <v>121</v>
      </c>
      <c r="J17" s="10">
        <f>1113388-132384</f>
        <v>981004</v>
      </c>
      <c r="K17" s="6">
        <v>193338</v>
      </c>
      <c r="L17" s="22">
        <v>1292177</v>
      </c>
      <c r="M17" s="6">
        <v>467243</v>
      </c>
    </row>
    <row r="18" spans="1:13" ht="12.75">
      <c r="A18" s="209" t="s">
        <v>24</v>
      </c>
      <c r="B18" s="210"/>
      <c r="C18" s="210"/>
      <c r="D18" s="210"/>
      <c r="E18" s="210"/>
      <c r="F18" s="210"/>
      <c r="G18" s="210"/>
      <c r="H18" s="211"/>
      <c r="I18" s="1">
        <v>122</v>
      </c>
      <c r="J18" s="6">
        <f>219269+59078+132384</f>
        <v>410731</v>
      </c>
      <c r="K18" s="6">
        <v>89388</v>
      </c>
      <c r="L18" s="6">
        <v>569965</v>
      </c>
      <c r="M18" s="6">
        <v>237994</v>
      </c>
    </row>
    <row r="19" spans="1:13" ht="12.75">
      <c r="A19" s="209" t="s">
        <v>25</v>
      </c>
      <c r="B19" s="210"/>
      <c r="C19" s="210"/>
      <c r="D19" s="210"/>
      <c r="E19" s="210"/>
      <c r="F19" s="210"/>
      <c r="G19" s="210"/>
      <c r="H19" s="211"/>
      <c r="I19" s="1">
        <v>123</v>
      </c>
      <c r="J19" s="6">
        <f>194726+22069+6491</f>
        <v>223286</v>
      </c>
      <c r="K19" s="6">
        <v>44342</v>
      </c>
      <c r="L19" s="6">
        <v>275569</v>
      </c>
      <c r="M19" s="6">
        <v>83701</v>
      </c>
    </row>
    <row r="20" spans="1:13" ht="12.75">
      <c r="A20" s="247" t="s">
        <v>62</v>
      </c>
      <c r="B20" s="248"/>
      <c r="C20" s="248"/>
      <c r="D20" s="248"/>
      <c r="E20" s="248"/>
      <c r="F20" s="248"/>
      <c r="G20" s="248"/>
      <c r="H20" s="249"/>
      <c r="I20" s="1">
        <v>124</v>
      </c>
      <c r="J20" s="6">
        <v>1406605</v>
      </c>
      <c r="K20" s="6">
        <v>489285</v>
      </c>
      <c r="L20" s="22">
        <v>1702293</v>
      </c>
      <c r="M20" s="6">
        <v>584695</v>
      </c>
    </row>
    <row r="21" spans="1:13" ht="12.75">
      <c r="A21" s="247" t="s">
        <v>63</v>
      </c>
      <c r="B21" s="248"/>
      <c r="C21" s="248"/>
      <c r="D21" s="248"/>
      <c r="E21" s="248"/>
      <c r="F21" s="248"/>
      <c r="G21" s="248"/>
      <c r="H21" s="249"/>
      <c r="I21" s="1">
        <v>125</v>
      </c>
      <c r="J21" s="6">
        <v>601723</v>
      </c>
      <c r="K21" s="6">
        <v>193059</v>
      </c>
      <c r="L21" s="22">
        <v>1081897</v>
      </c>
      <c r="M21" s="6">
        <v>221151</v>
      </c>
    </row>
    <row r="22" spans="1:13" ht="12.75">
      <c r="A22" s="247" t="s">
        <v>10</v>
      </c>
      <c r="B22" s="248"/>
      <c r="C22" s="248"/>
      <c r="D22" s="248"/>
      <c r="E22" s="248"/>
      <c r="F22" s="248"/>
      <c r="G22" s="248"/>
      <c r="H22" s="249"/>
      <c r="I22" s="1">
        <v>126</v>
      </c>
      <c r="J22" s="10"/>
      <c r="K22" s="10">
        <f>SUM(K23:K24)</f>
        <v>0</v>
      </c>
      <c r="L22" s="10"/>
      <c r="M22" s="10">
        <f>SUM(M23:M24)</f>
        <v>0</v>
      </c>
    </row>
    <row r="23" spans="1:13" ht="12.75">
      <c r="A23" s="209" t="s">
        <v>77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6"/>
      <c r="K23" s="6"/>
      <c r="L23" s="6"/>
      <c r="M23" s="6"/>
    </row>
    <row r="24" spans="1:13" ht="12.75">
      <c r="A24" s="209" t="s">
        <v>78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6"/>
      <c r="K24" s="6"/>
      <c r="L24" s="6"/>
      <c r="M24" s="6"/>
    </row>
    <row r="25" spans="1:13" ht="12.75">
      <c r="A25" s="247" t="s">
        <v>64</v>
      </c>
      <c r="B25" s="248"/>
      <c r="C25" s="248"/>
      <c r="D25" s="248"/>
      <c r="E25" s="248"/>
      <c r="F25" s="248"/>
      <c r="G25" s="248"/>
      <c r="H25" s="249"/>
      <c r="I25" s="1">
        <v>129</v>
      </c>
      <c r="J25" s="6"/>
      <c r="K25" s="6"/>
      <c r="L25" s="6"/>
      <c r="M25" s="6"/>
    </row>
    <row r="26" spans="1:13" ht="12.75">
      <c r="A26" s="247" t="s">
        <v>16</v>
      </c>
      <c r="B26" s="248"/>
      <c r="C26" s="248"/>
      <c r="D26" s="248"/>
      <c r="E26" s="248"/>
      <c r="F26" s="248"/>
      <c r="G26" s="248"/>
      <c r="H26" s="249"/>
      <c r="I26" s="1">
        <v>130</v>
      </c>
      <c r="J26" s="6">
        <v>17720</v>
      </c>
      <c r="K26" s="6">
        <v>17720</v>
      </c>
      <c r="L26" s="22">
        <v>165736</v>
      </c>
      <c r="M26" s="6">
        <v>18822</v>
      </c>
    </row>
    <row r="27" spans="1:13" ht="12.75" customHeight="1">
      <c r="A27" s="247" t="s">
        <v>123</v>
      </c>
      <c r="B27" s="248"/>
      <c r="C27" s="248"/>
      <c r="D27" s="248"/>
      <c r="E27" s="248"/>
      <c r="F27" s="248"/>
      <c r="G27" s="248"/>
      <c r="H27" s="249"/>
      <c r="I27" s="1">
        <v>131</v>
      </c>
      <c r="J27" s="10">
        <f>SUM(J28:J32)</f>
        <v>36</v>
      </c>
      <c r="K27" s="10">
        <f>SUM(K28:K32)</f>
        <v>10</v>
      </c>
      <c r="L27" s="10">
        <f>SUM(L28:L32)</f>
        <v>30</v>
      </c>
      <c r="M27" s="10">
        <f>SUM(M28:M32)</f>
        <v>30</v>
      </c>
    </row>
    <row r="28" spans="1:13" ht="12.75">
      <c r="A28" s="247" t="s">
        <v>137</v>
      </c>
      <c r="B28" s="248"/>
      <c r="C28" s="248"/>
      <c r="D28" s="248"/>
      <c r="E28" s="248"/>
      <c r="F28" s="248"/>
      <c r="G28" s="248"/>
      <c r="H28" s="249"/>
      <c r="I28" s="1">
        <v>132</v>
      </c>
      <c r="J28" s="6"/>
      <c r="K28" s="6"/>
      <c r="L28" s="6"/>
      <c r="M28" s="6"/>
    </row>
    <row r="29" spans="1:13" ht="12.75">
      <c r="A29" s="247" t="s">
        <v>91</v>
      </c>
      <c r="B29" s="248"/>
      <c r="C29" s="248"/>
      <c r="D29" s="248"/>
      <c r="E29" s="248"/>
      <c r="F29" s="248"/>
      <c r="G29" s="248"/>
      <c r="H29" s="249"/>
      <c r="I29" s="1">
        <v>133</v>
      </c>
      <c r="J29" s="6">
        <v>36</v>
      </c>
      <c r="K29" s="6">
        <v>10</v>
      </c>
      <c r="L29" s="22">
        <v>30</v>
      </c>
      <c r="M29" s="6">
        <v>30</v>
      </c>
    </row>
    <row r="30" spans="1:13" ht="12.75">
      <c r="A30" s="247" t="s">
        <v>79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6"/>
      <c r="K30" s="6"/>
      <c r="L30" s="6"/>
      <c r="M30" s="6"/>
    </row>
    <row r="31" spans="1:13" ht="12.75">
      <c r="A31" s="247" t="s">
        <v>133</v>
      </c>
      <c r="B31" s="248"/>
      <c r="C31" s="248"/>
      <c r="D31" s="248"/>
      <c r="E31" s="248"/>
      <c r="F31" s="248"/>
      <c r="G31" s="248"/>
      <c r="H31" s="249"/>
      <c r="I31" s="1">
        <v>135</v>
      </c>
      <c r="J31" s="6"/>
      <c r="K31" s="6"/>
      <c r="L31" s="6"/>
      <c r="M31" s="6"/>
    </row>
    <row r="32" spans="1:13" ht="12.75">
      <c r="A32" s="247" t="s">
        <v>80</v>
      </c>
      <c r="B32" s="248"/>
      <c r="C32" s="248"/>
      <c r="D32" s="248"/>
      <c r="E32" s="248"/>
      <c r="F32" s="248"/>
      <c r="G32" s="248"/>
      <c r="H32" s="249"/>
      <c r="I32" s="1">
        <v>136</v>
      </c>
      <c r="J32" s="6"/>
      <c r="K32" s="6"/>
      <c r="L32" s="6"/>
      <c r="M32" s="6"/>
    </row>
    <row r="33" spans="1:13" ht="12.75">
      <c r="A33" s="247" t="s">
        <v>124</v>
      </c>
      <c r="B33" s="248"/>
      <c r="C33" s="248"/>
      <c r="D33" s="248"/>
      <c r="E33" s="248"/>
      <c r="F33" s="248"/>
      <c r="G33" s="248"/>
      <c r="H33" s="249"/>
      <c r="I33" s="1">
        <v>137</v>
      </c>
      <c r="J33" s="10">
        <f>SUM(J34:J37)</f>
        <v>13443</v>
      </c>
      <c r="K33" s="10">
        <f>SUM(K34:K37)</f>
        <v>8691</v>
      </c>
      <c r="L33" s="10">
        <f>SUM(L34:L37)</f>
        <v>26269</v>
      </c>
      <c r="M33" s="10">
        <f>SUM(M34:M37)</f>
        <v>10337</v>
      </c>
    </row>
    <row r="34" spans="1:13" ht="12.75">
      <c r="A34" s="247" t="s">
        <v>27</v>
      </c>
      <c r="B34" s="248"/>
      <c r="C34" s="248"/>
      <c r="D34" s="248"/>
      <c r="E34" s="248"/>
      <c r="F34" s="248"/>
      <c r="G34" s="248"/>
      <c r="H34" s="249"/>
      <c r="I34" s="1">
        <v>138</v>
      </c>
      <c r="J34" s="6"/>
      <c r="K34" s="6"/>
      <c r="L34" s="6"/>
      <c r="M34" s="6"/>
    </row>
    <row r="35" spans="1:13" ht="12.75">
      <c r="A35" s="247" t="s">
        <v>26</v>
      </c>
      <c r="B35" s="248"/>
      <c r="C35" s="248"/>
      <c r="D35" s="248"/>
      <c r="E35" s="248"/>
      <c r="F35" s="248"/>
      <c r="G35" s="248"/>
      <c r="H35" s="249"/>
      <c r="I35" s="1">
        <v>139</v>
      </c>
      <c r="J35" s="6">
        <v>13443</v>
      </c>
      <c r="K35" s="6">
        <v>8691</v>
      </c>
      <c r="L35" s="6">
        <v>26269</v>
      </c>
      <c r="M35" s="6">
        <v>10337</v>
      </c>
    </row>
    <row r="36" spans="1:13" ht="12.75">
      <c r="A36" s="247" t="s">
        <v>134</v>
      </c>
      <c r="B36" s="248"/>
      <c r="C36" s="248"/>
      <c r="D36" s="248"/>
      <c r="E36" s="248"/>
      <c r="F36" s="248"/>
      <c r="G36" s="248"/>
      <c r="H36" s="249"/>
      <c r="I36" s="1">
        <v>140</v>
      </c>
      <c r="J36" s="6"/>
      <c r="K36" s="6"/>
      <c r="L36" s="6"/>
      <c r="M36" s="6"/>
    </row>
    <row r="37" spans="1:13" ht="12.75">
      <c r="A37" s="247" t="s">
        <v>28</v>
      </c>
      <c r="B37" s="248"/>
      <c r="C37" s="248"/>
      <c r="D37" s="248"/>
      <c r="E37" s="248"/>
      <c r="F37" s="248"/>
      <c r="G37" s="248"/>
      <c r="H37" s="249"/>
      <c r="I37" s="1">
        <v>141</v>
      </c>
      <c r="J37" s="6"/>
      <c r="K37" s="6"/>
      <c r="L37" s="6"/>
      <c r="M37" s="6"/>
    </row>
    <row r="38" spans="1:13" ht="12.75">
      <c r="A38" s="247" t="s">
        <v>108</v>
      </c>
      <c r="B38" s="248"/>
      <c r="C38" s="248"/>
      <c r="D38" s="248"/>
      <c r="E38" s="248"/>
      <c r="F38" s="248"/>
      <c r="G38" s="248"/>
      <c r="H38" s="249"/>
      <c r="I38" s="1">
        <v>142</v>
      </c>
      <c r="J38" s="6"/>
      <c r="K38" s="6"/>
      <c r="L38" s="6"/>
      <c r="M38" s="6"/>
    </row>
    <row r="39" spans="1:13" ht="12.75">
      <c r="A39" s="247" t="s">
        <v>109</v>
      </c>
      <c r="B39" s="248"/>
      <c r="C39" s="248"/>
      <c r="D39" s="248"/>
      <c r="E39" s="248"/>
      <c r="F39" s="248"/>
      <c r="G39" s="248"/>
      <c r="H39" s="249"/>
      <c r="I39" s="1">
        <v>143</v>
      </c>
      <c r="J39" s="6"/>
      <c r="K39" s="6"/>
      <c r="L39" s="6"/>
      <c r="M39" s="6"/>
    </row>
    <row r="40" spans="1:13" ht="12.75">
      <c r="A40" s="247" t="s">
        <v>135</v>
      </c>
      <c r="B40" s="248"/>
      <c r="C40" s="248"/>
      <c r="D40" s="248"/>
      <c r="E40" s="248"/>
      <c r="F40" s="248"/>
      <c r="G40" s="248"/>
      <c r="H40" s="249"/>
      <c r="I40" s="1">
        <v>144</v>
      </c>
      <c r="J40" s="6"/>
      <c r="K40" s="6"/>
      <c r="L40" s="6"/>
      <c r="M40" s="6"/>
    </row>
    <row r="41" spans="1:13" ht="12.75">
      <c r="A41" s="247" t="s">
        <v>136</v>
      </c>
      <c r="B41" s="248"/>
      <c r="C41" s="248"/>
      <c r="D41" s="248"/>
      <c r="E41" s="248"/>
      <c r="F41" s="248"/>
      <c r="G41" s="248"/>
      <c r="H41" s="249"/>
      <c r="I41" s="1">
        <v>145</v>
      </c>
      <c r="J41" s="6"/>
      <c r="K41" s="6"/>
      <c r="L41" s="6"/>
      <c r="M41" s="6"/>
    </row>
    <row r="42" spans="1:13" ht="12.75">
      <c r="A42" s="247" t="s">
        <v>125</v>
      </c>
      <c r="B42" s="248"/>
      <c r="C42" s="248"/>
      <c r="D42" s="248"/>
      <c r="E42" s="248"/>
      <c r="F42" s="248"/>
      <c r="G42" s="248"/>
      <c r="H42" s="249"/>
      <c r="I42" s="1">
        <v>146</v>
      </c>
      <c r="J42" s="10">
        <f>J7+J27+J38+J40</f>
        <v>7834199</v>
      </c>
      <c r="K42" s="10">
        <f>K7+K27+K38+K40</f>
        <v>2632405</v>
      </c>
      <c r="L42" s="10">
        <f>L7+L27+L38+L40</f>
        <v>33776570</v>
      </c>
      <c r="M42" s="10">
        <f>M7+M27+M38+M40</f>
        <v>14426663</v>
      </c>
    </row>
    <row r="43" spans="1:13" ht="12.75">
      <c r="A43" s="247" t="s">
        <v>126</v>
      </c>
      <c r="B43" s="248"/>
      <c r="C43" s="248"/>
      <c r="D43" s="248"/>
      <c r="E43" s="248"/>
      <c r="F43" s="248"/>
      <c r="G43" s="248"/>
      <c r="H43" s="249"/>
      <c r="I43" s="1">
        <v>147</v>
      </c>
      <c r="J43" s="10">
        <f>J10+J33+J39+J41</f>
        <v>8382575</v>
      </c>
      <c r="K43" s="10">
        <f>K10+K33+K39+K41</f>
        <v>2467387</v>
      </c>
      <c r="L43" s="10">
        <f>L10+L33+L39+L41</f>
        <v>28167499</v>
      </c>
      <c r="M43" s="10">
        <f>M10+M33+M39+M41</f>
        <v>11445634</v>
      </c>
    </row>
    <row r="44" spans="1:13" ht="12.75">
      <c r="A44" s="247" t="s">
        <v>146</v>
      </c>
      <c r="B44" s="248"/>
      <c r="C44" s="248"/>
      <c r="D44" s="248"/>
      <c r="E44" s="248"/>
      <c r="F44" s="248"/>
      <c r="G44" s="248"/>
      <c r="H44" s="249"/>
      <c r="I44" s="1">
        <v>148</v>
      </c>
      <c r="J44" s="10">
        <f>J42-J43</f>
        <v>-548376</v>
      </c>
      <c r="K44" s="10">
        <f>K42-K43</f>
        <v>165018</v>
      </c>
      <c r="L44" s="10">
        <f>L42-L43</f>
        <v>5609071</v>
      </c>
      <c r="M44" s="10">
        <f>M42-M43</f>
        <v>2981029</v>
      </c>
    </row>
    <row r="45" spans="1:13" ht="12.75">
      <c r="A45" s="257" t="s">
        <v>128</v>
      </c>
      <c r="B45" s="258"/>
      <c r="C45" s="258"/>
      <c r="D45" s="258"/>
      <c r="E45" s="258"/>
      <c r="F45" s="258"/>
      <c r="G45" s="258"/>
      <c r="H45" s="259"/>
      <c r="I45" s="1">
        <v>149</v>
      </c>
      <c r="J45" s="10">
        <f>IF(J42&gt;J43,J42-J43,0)</f>
        <v>0</v>
      </c>
      <c r="K45" s="10">
        <f>IF(K42&gt;K43,K42-K43,0)</f>
        <v>165018</v>
      </c>
      <c r="L45" s="10">
        <f>IF(L42&gt;L43,L42-L43,0)</f>
        <v>5609071</v>
      </c>
      <c r="M45" s="10">
        <f>IF(M42&gt;M43,M42-M43,0)</f>
        <v>2981029</v>
      </c>
    </row>
    <row r="46" spans="1:13" ht="12.75">
      <c r="A46" s="257" t="s">
        <v>129</v>
      </c>
      <c r="B46" s="258"/>
      <c r="C46" s="258"/>
      <c r="D46" s="258"/>
      <c r="E46" s="258"/>
      <c r="F46" s="258"/>
      <c r="G46" s="258"/>
      <c r="H46" s="259"/>
      <c r="I46" s="1">
        <v>150</v>
      </c>
      <c r="J46" s="10">
        <f>IF(J43&gt;J42,J43-J42,0)</f>
        <v>548376</v>
      </c>
      <c r="K46" s="10">
        <f>IF(K43&gt;K42,K43-K42,0)</f>
        <v>0</v>
      </c>
      <c r="L46" s="10">
        <f>IF(L43&gt;L42,L43-L42,0)</f>
        <v>0</v>
      </c>
      <c r="M46" s="10">
        <f>IF(M43&gt;M42,M43-M42,0)</f>
        <v>0</v>
      </c>
    </row>
    <row r="47" spans="1:13" ht="12.75">
      <c r="A47" s="247" t="s">
        <v>127</v>
      </c>
      <c r="B47" s="248"/>
      <c r="C47" s="248"/>
      <c r="D47" s="248"/>
      <c r="E47" s="248"/>
      <c r="F47" s="248"/>
      <c r="G47" s="248"/>
      <c r="H47" s="249"/>
      <c r="I47" s="1">
        <v>151</v>
      </c>
      <c r="J47" s="6"/>
      <c r="K47" s="6"/>
      <c r="L47" s="6"/>
      <c r="M47" s="6"/>
    </row>
    <row r="48" spans="1:13" ht="12.75">
      <c r="A48" s="247" t="s">
        <v>147</v>
      </c>
      <c r="B48" s="248"/>
      <c r="C48" s="248"/>
      <c r="D48" s="248"/>
      <c r="E48" s="248"/>
      <c r="F48" s="248"/>
      <c r="G48" s="248"/>
      <c r="H48" s="249"/>
      <c r="I48" s="1">
        <v>152</v>
      </c>
      <c r="J48" s="10">
        <f>J44-J47</f>
        <v>-548376</v>
      </c>
      <c r="K48" s="10">
        <f>K44-K47</f>
        <v>165018</v>
      </c>
      <c r="L48" s="10">
        <f>L44-L47</f>
        <v>5609071</v>
      </c>
      <c r="M48" s="10">
        <f>M44-M47</f>
        <v>2981029</v>
      </c>
    </row>
    <row r="49" spans="1:13" ht="12.75">
      <c r="A49" s="257" t="s">
        <v>105</v>
      </c>
      <c r="B49" s="258"/>
      <c r="C49" s="258"/>
      <c r="D49" s="258"/>
      <c r="E49" s="258"/>
      <c r="F49" s="258"/>
      <c r="G49" s="258"/>
      <c r="H49" s="259"/>
      <c r="I49" s="1">
        <v>153</v>
      </c>
      <c r="J49" s="10">
        <f>IF(J48&gt;0,J48,0)</f>
        <v>0</v>
      </c>
      <c r="K49" s="10">
        <f>IF(K48&gt;0,K48,0)</f>
        <v>165018</v>
      </c>
      <c r="L49" s="10">
        <f>IF(L48&gt;0,L48,0)</f>
        <v>5609071</v>
      </c>
      <c r="M49" s="10">
        <f>IF(M48&gt;0,M48,0)</f>
        <v>2981029</v>
      </c>
    </row>
    <row r="50" spans="1:13" ht="12.75">
      <c r="A50" s="260" t="s">
        <v>130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18">
        <f>IF(J48&lt;0,-J48,0)</f>
        <v>548376</v>
      </c>
      <c r="K50" s="18">
        <f>IF(K48&lt;0,-K48,0)</f>
        <v>0</v>
      </c>
      <c r="L50" s="18">
        <f>IF(L48&lt;0,-L48,0)</f>
        <v>0</v>
      </c>
      <c r="M50" s="18">
        <f>IF(M48&lt;0,-M48,0)</f>
        <v>0</v>
      </c>
    </row>
    <row r="51" spans="1:13" ht="12.75" customHeight="1">
      <c r="A51" s="201" t="s">
        <v>160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101</v>
      </c>
      <c r="B52" s="206"/>
      <c r="C52" s="206"/>
      <c r="D52" s="206"/>
      <c r="E52" s="206"/>
      <c r="F52" s="206"/>
      <c r="G52" s="206"/>
      <c r="H52" s="206"/>
      <c r="I52" s="12"/>
      <c r="J52" s="12"/>
      <c r="K52" s="12"/>
      <c r="L52" s="12"/>
      <c r="M52" s="19"/>
    </row>
    <row r="53" spans="1:13" ht="12.75">
      <c r="A53" s="254" t="s">
        <v>144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6"/>
      <c r="K53" s="6"/>
      <c r="L53" s="6"/>
      <c r="M53" s="6"/>
    </row>
    <row r="54" spans="1:13" ht="12.75">
      <c r="A54" s="254" t="s">
        <v>145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7"/>
      <c r="K54" s="7"/>
      <c r="L54" s="7"/>
      <c r="M54" s="7"/>
    </row>
    <row r="55" spans="1:13" ht="12.75" customHeight="1">
      <c r="A55" s="201" t="s">
        <v>103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114</v>
      </c>
      <c r="B56" s="206"/>
      <c r="C56" s="206"/>
      <c r="D56" s="206"/>
      <c r="E56" s="206"/>
      <c r="F56" s="206"/>
      <c r="G56" s="206"/>
      <c r="H56" s="230"/>
      <c r="I56" s="8">
        <v>157</v>
      </c>
      <c r="J56" s="5"/>
      <c r="K56" s="5"/>
      <c r="L56" s="5"/>
      <c r="M56" s="5"/>
    </row>
    <row r="57" spans="1:13" ht="12.75">
      <c r="A57" s="247" t="s">
        <v>131</v>
      </c>
      <c r="B57" s="248"/>
      <c r="C57" s="248"/>
      <c r="D57" s="248"/>
      <c r="E57" s="248"/>
      <c r="F57" s="248"/>
      <c r="G57" s="248"/>
      <c r="H57" s="249"/>
      <c r="I57" s="1">
        <v>158</v>
      </c>
      <c r="J57" s="10"/>
      <c r="K57" s="10"/>
      <c r="L57" s="10"/>
      <c r="M57" s="10"/>
    </row>
    <row r="58" spans="1:13" ht="12.75">
      <c r="A58" s="247" t="s">
        <v>138</v>
      </c>
      <c r="B58" s="248"/>
      <c r="C58" s="248"/>
      <c r="D58" s="248"/>
      <c r="E58" s="248"/>
      <c r="F58" s="248"/>
      <c r="G58" s="248"/>
      <c r="H58" s="249"/>
      <c r="I58" s="1">
        <v>159</v>
      </c>
      <c r="J58" s="6"/>
      <c r="K58" s="6"/>
      <c r="L58" s="6"/>
      <c r="M58" s="6"/>
    </row>
    <row r="59" spans="1:13" ht="12.75">
      <c r="A59" s="247" t="s">
        <v>139</v>
      </c>
      <c r="B59" s="248"/>
      <c r="C59" s="248"/>
      <c r="D59" s="248"/>
      <c r="E59" s="248"/>
      <c r="F59" s="248"/>
      <c r="G59" s="248"/>
      <c r="H59" s="249"/>
      <c r="I59" s="1">
        <v>160</v>
      </c>
      <c r="J59" s="6"/>
      <c r="K59" s="6"/>
      <c r="L59" s="6"/>
      <c r="M59" s="6"/>
    </row>
    <row r="60" spans="1:13" ht="12.75">
      <c r="A60" s="247" t="s">
        <v>14</v>
      </c>
      <c r="B60" s="248"/>
      <c r="C60" s="248"/>
      <c r="D60" s="248"/>
      <c r="E60" s="248"/>
      <c r="F60" s="248"/>
      <c r="G60" s="248"/>
      <c r="H60" s="249"/>
      <c r="I60" s="1">
        <v>161</v>
      </c>
      <c r="J60" s="6"/>
      <c r="K60" s="6"/>
      <c r="L60" s="6"/>
      <c r="M60" s="6"/>
    </row>
    <row r="61" spans="1:13" ht="12.75">
      <c r="A61" s="247" t="s">
        <v>140</v>
      </c>
      <c r="B61" s="248"/>
      <c r="C61" s="248"/>
      <c r="D61" s="248"/>
      <c r="E61" s="248"/>
      <c r="F61" s="248"/>
      <c r="G61" s="248"/>
      <c r="H61" s="249"/>
      <c r="I61" s="1">
        <v>162</v>
      </c>
      <c r="J61" s="6"/>
      <c r="K61" s="6"/>
      <c r="L61" s="6"/>
      <c r="M61" s="6"/>
    </row>
    <row r="62" spans="1:13" ht="12.75">
      <c r="A62" s="247" t="s">
        <v>141</v>
      </c>
      <c r="B62" s="248"/>
      <c r="C62" s="248"/>
      <c r="D62" s="248"/>
      <c r="E62" s="248"/>
      <c r="F62" s="248"/>
      <c r="G62" s="248"/>
      <c r="H62" s="249"/>
      <c r="I62" s="1">
        <v>163</v>
      </c>
      <c r="J62" s="6"/>
      <c r="K62" s="6"/>
      <c r="L62" s="6"/>
      <c r="M62" s="6"/>
    </row>
    <row r="63" spans="1:13" ht="12.75">
      <c r="A63" s="247" t="s">
        <v>142</v>
      </c>
      <c r="B63" s="248"/>
      <c r="C63" s="248"/>
      <c r="D63" s="248"/>
      <c r="E63" s="248"/>
      <c r="F63" s="248"/>
      <c r="G63" s="248"/>
      <c r="H63" s="249"/>
      <c r="I63" s="1">
        <v>164</v>
      </c>
      <c r="J63" s="6"/>
      <c r="K63" s="6"/>
      <c r="L63" s="6"/>
      <c r="M63" s="6"/>
    </row>
    <row r="64" spans="1:13" ht="12.75">
      <c r="A64" s="247" t="s">
        <v>143</v>
      </c>
      <c r="B64" s="248"/>
      <c r="C64" s="248"/>
      <c r="D64" s="248"/>
      <c r="E64" s="248"/>
      <c r="F64" s="248"/>
      <c r="G64" s="248"/>
      <c r="H64" s="249"/>
      <c r="I64" s="1">
        <v>165</v>
      </c>
      <c r="J64" s="6"/>
      <c r="K64" s="6"/>
      <c r="L64" s="6"/>
      <c r="M64" s="6"/>
    </row>
    <row r="65" spans="1:13" ht="12.75">
      <c r="A65" s="247" t="s">
        <v>132</v>
      </c>
      <c r="B65" s="248"/>
      <c r="C65" s="248"/>
      <c r="D65" s="248"/>
      <c r="E65" s="248"/>
      <c r="F65" s="248"/>
      <c r="G65" s="248"/>
      <c r="H65" s="249"/>
      <c r="I65" s="1">
        <v>166</v>
      </c>
      <c r="J65" s="6"/>
      <c r="K65" s="6"/>
      <c r="L65" s="6"/>
      <c r="M65" s="6"/>
    </row>
    <row r="66" spans="1:13" ht="12.75">
      <c r="A66" s="247" t="s">
        <v>106</v>
      </c>
      <c r="B66" s="248"/>
      <c r="C66" s="248"/>
      <c r="D66" s="248"/>
      <c r="E66" s="248"/>
      <c r="F66" s="248"/>
      <c r="G66" s="248"/>
      <c r="H66" s="249"/>
      <c r="I66" s="1">
        <v>167</v>
      </c>
      <c r="J66" s="10">
        <f>J57-J65</f>
        <v>0</v>
      </c>
      <c r="K66" s="10">
        <f>K57-K65</f>
        <v>0</v>
      </c>
      <c r="L66" s="10">
        <f>L57-L65</f>
        <v>0</v>
      </c>
      <c r="M66" s="10">
        <f>M57-M65</f>
        <v>0</v>
      </c>
    </row>
    <row r="67" spans="1:13" ht="12.75">
      <c r="A67" s="247" t="s">
        <v>107</v>
      </c>
      <c r="B67" s="248"/>
      <c r="C67" s="248"/>
      <c r="D67" s="248"/>
      <c r="E67" s="248"/>
      <c r="F67" s="248"/>
      <c r="G67" s="248"/>
      <c r="H67" s="249"/>
      <c r="I67" s="1">
        <v>168</v>
      </c>
      <c r="J67" s="18">
        <f>J56+J66</f>
        <v>0</v>
      </c>
      <c r="K67" s="18">
        <f>K56+K66</f>
        <v>0</v>
      </c>
      <c r="L67" s="18">
        <f>L56+L66</f>
        <v>0</v>
      </c>
      <c r="M67" s="18">
        <f>M56+M66</f>
        <v>0</v>
      </c>
    </row>
    <row r="68" spans="1:13" ht="12.75" customHeight="1">
      <c r="A68" s="250" t="s">
        <v>161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102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144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6"/>
      <c r="K70" s="6"/>
      <c r="L70" s="6"/>
      <c r="M70" s="6"/>
    </row>
    <row r="71" spans="1:13" ht="12.75">
      <c r="A71" s="244" t="s">
        <v>145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7"/>
      <c r="K71" s="7"/>
      <c r="L71" s="7"/>
      <c r="M71" s="7"/>
    </row>
  </sheetData>
  <sheetProtection/>
  <protectedRanges>
    <protectedRange sqref="L8:L9" name="Raspon2"/>
    <protectedRange sqref="L13:L15" name="Raspon3"/>
    <protectedRange sqref="L20:L21" name="Raspon4"/>
    <protectedRange sqref="L26" name="Raspon5"/>
    <protectedRange sqref="L29" name="Raspon7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M1:IV65536 L30:L65536 L1:L16 L18:L19 L22:L28 A1:K65536"/>
    <dataValidation type="whole" operator="greaterThanOrEqual" allowBlank="1" showInputMessage="1" showErrorMessage="1" errorTitle="Pogrešan unos" error="Mogu se unijeti samo cjelobrojne pozitivne vrijednosti." sqref="L17 L20:L21 L29">
      <formula1>0</formula1>
    </dataValidation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A3" sqref="A3:K3"/>
    </sheetView>
  </sheetViews>
  <sheetFormatPr defaultColWidth="9.140625" defaultRowHeight="12.75"/>
  <cols>
    <col min="1" max="1" width="9.140625" style="9" customWidth="1"/>
    <col min="2" max="2" width="8.00390625" style="9" customWidth="1"/>
    <col min="3" max="7" width="9.140625" style="9" customWidth="1"/>
    <col min="8" max="8" width="4.28125" style="9" customWidth="1"/>
    <col min="9" max="10" width="9.140625" style="9" customWidth="1"/>
    <col min="11" max="11" width="10.00390625" style="9" customWidth="1"/>
    <col min="12" max="16384" width="9.140625" style="9" customWidth="1"/>
  </cols>
  <sheetData>
    <row r="1" spans="1:11" ht="12.75" customHeight="1">
      <c r="A1" s="271" t="s">
        <v>227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177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166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3.75">
      <c r="A4" s="273" t="s">
        <v>20</v>
      </c>
      <c r="B4" s="273"/>
      <c r="C4" s="273"/>
      <c r="D4" s="273"/>
      <c r="E4" s="273"/>
      <c r="F4" s="273"/>
      <c r="G4" s="273"/>
      <c r="H4" s="273"/>
      <c r="I4" s="39" t="s">
        <v>157</v>
      </c>
      <c r="J4" s="38" t="s">
        <v>164</v>
      </c>
      <c r="K4" s="38" t="s">
        <v>165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37">
        <v>2</v>
      </c>
      <c r="J5" s="36" t="s">
        <v>226</v>
      </c>
      <c r="K5" s="36" t="s">
        <v>225</v>
      </c>
    </row>
    <row r="6" spans="1:11" ht="12.75">
      <c r="A6" s="201" t="s">
        <v>224</v>
      </c>
      <c r="B6" s="202"/>
      <c r="C6" s="202"/>
      <c r="D6" s="202"/>
      <c r="E6" s="202"/>
      <c r="F6" s="202"/>
      <c r="G6" s="202"/>
      <c r="H6" s="202"/>
      <c r="I6" s="266"/>
      <c r="J6" s="266"/>
      <c r="K6" s="267"/>
    </row>
    <row r="7" spans="1:11" ht="12.75">
      <c r="A7" s="209" t="s">
        <v>223</v>
      </c>
      <c r="B7" s="210"/>
      <c r="C7" s="210"/>
      <c r="D7" s="210"/>
      <c r="E7" s="210"/>
      <c r="F7" s="210"/>
      <c r="G7" s="210"/>
      <c r="H7" s="210"/>
      <c r="I7" s="1">
        <v>1</v>
      </c>
      <c r="J7" s="6">
        <v>-548376</v>
      </c>
      <c r="K7" s="6">
        <v>5609071</v>
      </c>
    </row>
    <row r="8" spans="1:11" ht="12.75">
      <c r="A8" s="209" t="s">
        <v>222</v>
      </c>
      <c r="B8" s="210"/>
      <c r="C8" s="210"/>
      <c r="D8" s="210"/>
      <c r="E8" s="210"/>
      <c r="F8" s="210"/>
      <c r="G8" s="210"/>
      <c r="H8" s="210"/>
      <c r="I8" s="1">
        <v>2</v>
      </c>
      <c r="J8" s="6">
        <v>1406605</v>
      </c>
      <c r="K8" s="6">
        <v>1702293</v>
      </c>
    </row>
    <row r="9" spans="1:11" ht="12.75">
      <c r="A9" s="209" t="s">
        <v>221</v>
      </c>
      <c r="B9" s="210"/>
      <c r="C9" s="210"/>
      <c r="D9" s="210"/>
      <c r="E9" s="210"/>
      <c r="F9" s="210"/>
      <c r="G9" s="210"/>
      <c r="H9" s="210"/>
      <c r="I9" s="1">
        <v>3</v>
      </c>
      <c r="J9" s="6">
        <f>344281+238342+67871</f>
        <v>650494</v>
      </c>
      <c r="K9" s="6">
        <f>155953+574781+42517+166164+12484711-40</f>
        <v>13424086</v>
      </c>
    </row>
    <row r="10" spans="1:11" ht="12.75">
      <c r="A10" s="209" t="s">
        <v>220</v>
      </c>
      <c r="B10" s="210"/>
      <c r="C10" s="210"/>
      <c r="D10" s="210"/>
      <c r="E10" s="210"/>
      <c r="F10" s="210"/>
      <c r="G10" s="210"/>
      <c r="H10" s="210"/>
      <c r="I10" s="1">
        <v>4</v>
      </c>
      <c r="J10" s="6">
        <f>47646+1329729+516331+8000</f>
        <v>1901706</v>
      </c>
      <c r="K10" s="6">
        <f>1809682+109641</f>
        <v>1919323</v>
      </c>
    </row>
    <row r="11" spans="1:11" ht="12.75">
      <c r="A11" s="209" t="s">
        <v>219</v>
      </c>
      <c r="B11" s="210"/>
      <c r="C11" s="210"/>
      <c r="D11" s="210"/>
      <c r="E11" s="210"/>
      <c r="F11" s="210"/>
      <c r="G11" s="210"/>
      <c r="H11" s="210"/>
      <c r="I11" s="1">
        <v>5</v>
      </c>
      <c r="J11" s="6"/>
      <c r="K11" s="6">
        <v>164466</v>
      </c>
    </row>
    <row r="12" spans="1:11" ht="12.75">
      <c r="A12" s="209" t="s">
        <v>218</v>
      </c>
      <c r="B12" s="210"/>
      <c r="C12" s="210"/>
      <c r="D12" s="210"/>
      <c r="E12" s="210"/>
      <c r="F12" s="210"/>
      <c r="G12" s="210"/>
      <c r="H12" s="210"/>
      <c r="I12" s="1">
        <v>6</v>
      </c>
      <c r="J12" s="6">
        <f>64245</f>
        <v>64245</v>
      </c>
      <c r="K12" s="6"/>
    </row>
    <row r="13" spans="1:11" ht="12.75">
      <c r="A13" s="247" t="s">
        <v>217</v>
      </c>
      <c r="B13" s="248"/>
      <c r="C13" s="248"/>
      <c r="D13" s="248"/>
      <c r="E13" s="248"/>
      <c r="F13" s="248"/>
      <c r="G13" s="248"/>
      <c r="H13" s="248"/>
      <c r="I13" s="1">
        <v>7</v>
      </c>
      <c r="J13" s="10">
        <f>SUM(J7:J12)</f>
        <v>3474674</v>
      </c>
      <c r="K13" s="10">
        <f>SUM(K7:K12)</f>
        <v>22819239</v>
      </c>
    </row>
    <row r="14" spans="1:11" ht="12.75">
      <c r="A14" s="209" t="s">
        <v>216</v>
      </c>
      <c r="B14" s="210"/>
      <c r="C14" s="210"/>
      <c r="D14" s="210"/>
      <c r="E14" s="210"/>
      <c r="F14" s="210"/>
      <c r="G14" s="210"/>
      <c r="H14" s="210"/>
      <c r="I14" s="1">
        <v>8</v>
      </c>
      <c r="J14" s="6">
        <f>591948+159503+12357+4548+131141+29939</f>
        <v>929436</v>
      </c>
      <c r="K14" s="6">
        <f>6014400+290945+96910</f>
        <v>6402255</v>
      </c>
    </row>
    <row r="15" spans="1:11" ht="12.75">
      <c r="A15" s="209" t="s">
        <v>215</v>
      </c>
      <c r="B15" s="210"/>
      <c r="C15" s="210"/>
      <c r="D15" s="210"/>
      <c r="E15" s="210"/>
      <c r="F15" s="210"/>
      <c r="G15" s="210"/>
      <c r="H15" s="210"/>
      <c r="I15" s="1">
        <v>9</v>
      </c>
      <c r="J15" s="6">
        <v>1192140</v>
      </c>
      <c r="K15" s="6">
        <f>4425633+10116104+95502+52355+8000</f>
        <v>14697594</v>
      </c>
    </row>
    <row r="16" spans="1:11" ht="12.75">
      <c r="A16" s="209" t="s">
        <v>214</v>
      </c>
      <c r="B16" s="210"/>
      <c r="C16" s="210"/>
      <c r="D16" s="210"/>
      <c r="E16" s="210"/>
      <c r="F16" s="210"/>
      <c r="G16" s="210"/>
      <c r="H16" s="210"/>
      <c r="I16" s="1">
        <v>10</v>
      </c>
      <c r="J16" s="6">
        <f>11044</f>
        <v>11044</v>
      </c>
      <c r="K16" s="6"/>
    </row>
    <row r="17" spans="1:11" ht="12.75">
      <c r="A17" s="209" t="s">
        <v>213</v>
      </c>
      <c r="B17" s="210"/>
      <c r="C17" s="210"/>
      <c r="D17" s="210"/>
      <c r="E17" s="210"/>
      <c r="F17" s="210"/>
      <c r="G17" s="210"/>
      <c r="H17" s="210"/>
      <c r="I17" s="1">
        <v>11</v>
      </c>
      <c r="J17" s="6">
        <f>470+548377</f>
        <v>548847</v>
      </c>
      <c r="K17" s="6">
        <v>391601</v>
      </c>
    </row>
    <row r="18" spans="1:11" ht="12.75">
      <c r="A18" s="247" t="s">
        <v>212</v>
      </c>
      <c r="B18" s="248"/>
      <c r="C18" s="248"/>
      <c r="D18" s="248"/>
      <c r="E18" s="248"/>
      <c r="F18" s="248"/>
      <c r="G18" s="248"/>
      <c r="H18" s="248"/>
      <c r="I18" s="1">
        <v>12</v>
      </c>
      <c r="J18" s="34">
        <f>SUM(J14:J17)</f>
        <v>2681467</v>
      </c>
      <c r="K18" s="34">
        <f>SUM(K14:K17)</f>
        <v>21491450</v>
      </c>
    </row>
    <row r="19" spans="1:11" ht="12.75">
      <c r="A19" s="247" t="s">
        <v>211</v>
      </c>
      <c r="B19" s="248"/>
      <c r="C19" s="248"/>
      <c r="D19" s="248"/>
      <c r="E19" s="248"/>
      <c r="F19" s="248"/>
      <c r="G19" s="248"/>
      <c r="H19" s="248"/>
      <c r="I19" s="1">
        <v>13</v>
      </c>
      <c r="J19" s="34">
        <f>IF(J13&gt;J18,J13-J18,0)</f>
        <v>793207</v>
      </c>
      <c r="K19" s="10">
        <f>IF(K13&gt;K18,K13-K18,0)</f>
        <v>1327789</v>
      </c>
    </row>
    <row r="20" spans="1:11" ht="12.75">
      <c r="A20" s="247" t="s">
        <v>210</v>
      </c>
      <c r="B20" s="248"/>
      <c r="C20" s="248"/>
      <c r="D20" s="248"/>
      <c r="E20" s="248"/>
      <c r="F20" s="248"/>
      <c r="G20" s="248"/>
      <c r="H20" s="248"/>
      <c r="I20" s="1">
        <v>14</v>
      </c>
      <c r="J20" s="34">
        <f>IF(J18&gt;J13,J18-J13,0)</f>
        <v>0</v>
      </c>
      <c r="K20" s="10">
        <f>IF(K18&gt;K13,K18-K13,0)</f>
        <v>0</v>
      </c>
    </row>
    <row r="21" spans="1:11" ht="12.75">
      <c r="A21" s="201" t="s">
        <v>209</v>
      </c>
      <c r="B21" s="202"/>
      <c r="C21" s="202"/>
      <c r="D21" s="202"/>
      <c r="E21" s="202"/>
      <c r="F21" s="202"/>
      <c r="G21" s="202"/>
      <c r="H21" s="202"/>
      <c r="I21" s="266"/>
      <c r="J21" s="266"/>
      <c r="K21" s="267"/>
    </row>
    <row r="22" spans="1:11" ht="12.75">
      <c r="A22" s="209" t="s">
        <v>208</v>
      </c>
      <c r="B22" s="210"/>
      <c r="C22" s="210"/>
      <c r="D22" s="210"/>
      <c r="E22" s="210"/>
      <c r="F22" s="210"/>
      <c r="G22" s="210"/>
      <c r="H22" s="210"/>
      <c r="I22" s="1">
        <v>15</v>
      </c>
      <c r="J22" s="35"/>
      <c r="K22" s="6"/>
    </row>
    <row r="23" spans="1:11" ht="12.75">
      <c r="A23" s="209" t="s">
        <v>207</v>
      </c>
      <c r="B23" s="210"/>
      <c r="C23" s="210"/>
      <c r="D23" s="210"/>
      <c r="E23" s="210"/>
      <c r="F23" s="210"/>
      <c r="G23" s="210"/>
      <c r="H23" s="210"/>
      <c r="I23" s="1">
        <v>16</v>
      </c>
      <c r="J23" s="35"/>
      <c r="K23" s="6"/>
    </row>
    <row r="24" spans="1:11" ht="12.75">
      <c r="A24" s="209" t="s">
        <v>206</v>
      </c>
      <c r="B24" s="210"/>
      <c r="C24" s="210"/>
      <c r="D24" s="210"/>
      <c r="E24" s="210"/>
      <c r="F24" s="210"/>
      <c r="G24" s="210"/>
      <c r="H24" s="210"/>
      <c r="I24" s="1">
        <v>17</v>
      </c>
      <c r="J24" s="35"/>
      <c r="K24" s="6"/>
    </row>
    <row r="25" spans="1:11" ht="12.75">
      <c r="A25" s="209" t="s">
        <v>205</v>
      </c>
      <c r="B25" s="210"/>
      <c r="C25" s="210"/>
      <c r="D25" s="210"/>
      <c r="E25" s="210"/>
      <c r="F25" s="210"/>
      <c r="G25" s="210"/>
      <c r="H25" s="210"/>
      <c r="I25" s="1">
        <v>18</v>
      </c>
      <c r="J25" s="35"/>
      <c r="K25" s="6"/>
    </row>
    <row r="26" spans="1:11" ht="12.75">
      <c r="A26" s="209" t="s">
        <v>204</v>
      </c>
      <c r="B26" s="210"/>
      <c r="C26" s="210"/>
      <c r="D26" s="210"/>
      <c r="E26" s="210"/>
      <c r="F26" s="210"/>
      <c r="G26" s="210"/>
      <c r="H26" s="210"/>
      <c r="I26" s="1">
        <v>19</v>
      </c>
      <c r="J26" s="35"/>
      <c r="K26" s="6"/>
    </row>
    <row r="27" spans="1:11" ht="12.75">
      <c r="A27" s="247" t="s">
        <v>203</v>
      </c>
      <c r="B27" s="248"/>
      <c r="C27" s="248"/>
      <c r="D27" s="248"/>
      <c r="E27" s="248"/>
      <c r="F27" s="248"/>
      <c r="G27" s="248"/>
      <c r="H27" s="248"/>
      <c r="I27" s="1">
        <v>20</v>
      </c>
      <c r="J27" s="34">
        <f>SUM(J22:J26)</f>
        <v>0</v>
      </c>
      <c r="K27" s="10">
        <f>SUM(K22:K26)</f>
        <v>0</v>
      </c>
    </row>
    <row r="28" spans="1:11" ht="12.75">
      <c r="A28" s="209" t="s">
        <v>202</v>
      </c>
      <c r="B28" s="210"/>
      <c r="C28" s="210"/>
      <c r="D28" s="210"/>
      <c r="E28" s="210"/>
      <c r="F28" s="210"/>
      <c r="G28" s="210"/>
      <c r="H28" s="210"/>
      <c r="I28" s="1">
        <v>21</v>
      </c>
      <c r="J28" s="6">
        <v>858229</v>
      </c>
      <c r="K28" s="6">
        <v>687739</v>
      </c>
    </row>
    <row r="29" spans="1:11" ht="12.75">
      <c r="A29" s="209" t="s">
        <v>201</v>
      </c>
      <c r="B29" s="210"/>
      <c r="C29" s="210"/>
      <c r="D29" s="210"/>
      <c r="E29" s="210"/>
      <c r="F29" s="210"/>
      <c r="G29" s="210"/>
      <c r="H29" s="210"/>
      <c r="I29" s="1">
        <v>22</v>
      </c>
      <c r="J29" s="35"/>
      <c r="K29" s="6"/>
    </row>
    <row r="30" spans="1:11" ht="12.75">
      <c r="A30" s="209" t="s">
        <v>200</v>
      </c>
      <c r="B30" s="210"/>
      <c r="C30" s="210"/>
      <c r="D30" s="210"/>
      <c r="E30" s="210"/>
      <c r="F30" s="210"/>
      <c r="G30" s="210"/>
      <c r="H30" s="210"/>
      <c r="I30" s="1">
        <v>23</v>
      </c>
      <c r="J30" s="35"/>
      <c r="K30" s="6"/>
    </row>
    <row r="31" spans="1:11" ht="12.75">
      <c r="A31" s="247" t="s">
        <v>199</v>
      </c>
      <c r="B31" s="248"/>
      <c r="C31" s="248"/>
      <c r="D31" s="248"/>
      <c r="E31" s="248"/>
      <c r="F31" s="248"/>
      <c r="G31" s="248"/>
      <c r="H31" s="248"/>
      <c r="I31" s="1">
        <v>24</v>
      </c>
      <c r="J31" s="10">
        <f>SUM(J28:J30)</f>
        <v>858229</v>
      </c>
      <c r="K31" s="10">
        <f>SUM(K28:K30)</f>
        <v>687739</v>
      </c>
    </row>
    <row r="32" spans="1:11" ht="12.75">
      <c r="A32" s="247" t="s">
        <v>198</v>
      </c>
      <c r="B32" s="248"/>
      <c r="C32" s="248"/>
      <c r="D32" s="248"/>
      <c r="E32" s="248"/>
      <c r="F32" s="248"/>
      <c r="G32" s="248"/>
      <c r="H32" s="248"/>
      <c r="I32" s="1">
        <v>25</v>
      </c>
      <c r="J32" s="34">
        <v>0</v>
      </c>
      <c r="K32" s="34">
        <f>IF(K27&gt;K31,K27-K31,0)</f>
        <v>0</v>
      </c>
    </row>
    <row r="33" spans="1:11" ht="12.75">
      <c r="A33" s="247" t="s">
        <v>197</v>
      </c>
      <c r="B33" s="248"/>
      <c r="C33" s="248"/>
      <c r="D33" s="248"/>
      <c r="E33" s="248"/>
      <c r="F33" s="248"/>
      <c r="G33" s="248"/>
      <c r="H33" s="248"/>
      <c r="I33" s="1">
        <v>26</v>
      </c>
      <c r="J33" s="34">
        <f>IF(J31&gt;J27,J31-J27,0)</f>
        <v>858229</v>
      </c>
      <c r="K33" s="10">
        <f>IF(K31&gt;K27,K31-K27,0)</f>
        <v>687739</v>
      </c>
    </row>
    <row r="34" spans="1:11" ht="12.75">
      <c r="A34" s="201" t="s">
        <v>196</v>
      </c>
      <c r="B34" s="202"/>
      <c r="C34" s="202"/>
      <c r="D34" s="202"/>
      <c r="E34" s="202"/>
      <c r="F34" s="202"/>
      <c r="G34" s="202"/>
      <c r="H34" s="202"/>
      <c r="I34" s="266"/>
      <c r="J34" s="266"/>
      <c r="K34" s="267"/>
    </row>
    <row r="35" spans="1:11" ht="12.75">
      <c r="A35" s="209" t="s">
        <v>195</v>
      </c>
      <c r="B35" s="210"/>
      <c r="C35" s="210"/>
      <c r="D35" s="210"/>
      <c r="E35" s="210"/>
      <c r="F35" s="210"/>
      <c r="G35" s="210"/>
      <c r="H35" s="210"/>
      <c r="I35" s="1">
        <v>27</v>
      </c>
      <c r="J35" s="35"/>
      <c r="K35" s="6"/>
    </row>
    <row r="36" spans="1:11" ht="12.75">
      <c r="A36" s="209" t="s">
        <v>194</v>
      </c>
      <c r="B36" s="210"/>
      <c r="C36" s="210"/>
      <c r="D36" s="210"/>
      <c r="E36" s="210"/>
      <c r="F36" s="210"/>
      <c r="G36" s="210"/>
      <c r="H36" s="210"/>
      <c r="I36" s="1">
        <v>28</v>
      </c>
      <c r="J36" s="35"/>
      <c r="K36" s="6"/>
    </row>
    <row r="37" spans="1:11" ht="12.75">
      <c r="A37" s="209" t="s">
        <v>193</v>
      </c>
      <c r="B37" s="210"/>
      <c r="C37" s="210"/>
      <c r="D37" s="210"/>
      <c r="E37" s="210"/>
      <c r="F37" s="210"/>
      <c r="G37" s="210"/>
      <c r="H37" s="210"/>
      <c r="I37" s="1">
        <v>29</v>
      </c>
      <c r="J37" s="35"/>
      <c r="K37" s="6"/>
    </row>
    <row r="38" spans="1:11" ht="12.75">
      <c r="A38" s="247" t="s">
        <v>192</v>
      </c>
      <c r="B38" s="248"/>
      <c r="C38" s="248"/>
      <c r="D38" s="248"/>
      <c r="E38" s="248"/>
      <c r="F38" s="248"/>
      <c r="G38" s="248"/>
      <c r="H38" s="248"/>
      <c r="I38" s="1">
        <v>30</v>
      </c>
      <c r="J38" s="34">
        <f>SUM(J35:J37)</f>
        <v>0</v>
      </c>
      <c r="K38" s="34">
        <f>SUM(K35:K37)</f>
        <v>0</v>
      </c>
    </row>
    <row r="39" spans="1:11" ht="12.75">
      <c r="A39" s="209" t="s">
        <v>191</v>
      </c>
      <c r="B39" s="210"/>
      <c r="C39" s="210"/>
      <c r="D39" s="210"/>
      <c r="E39" s="210"/>
      <c r="F39" s="210"/>
      <c r="G39" s="210"/>
      <c r="H39" s="210"/>
      <c r="I39" s="1">
        <v>31</v>
      </c>
      <c r="J39" s="35"/>
      <c r="K39" s="6"/>
    </row>
    <row r="40" spans="1:11" ht="12.75">
      <c r="A40" s="209" t="s">
        <v>190</v>
      </c>
      <c r="B40" s="210"/>
      <c r="C40" s="210"/>
      <c r="D40" s="210"/>
      <c r="E40" s="210"/>
      <c r="F40" s="210"/>
      <c r="G40" s="210"/>
      <c r="H40" s="210"/>
      <c r="I40" s="1">
        <v>32</v>
      </c>
      <c r="J40" s="35"/>
      <c r="K40" s="6"/>
    </row>
    <row r="41" spans="1:11" ht="12.75">
      <c r="A41" s="209" t="s">
        <v>189</v>
      </c>
      <c r="B41" s="210"/>
      <c r="C41" s="210"/>
      <c r="D41" s="210"/>
      <c r="E41" s="210"/>
      <c r="F41" s="210"/>
      <c r="G41" s="210"/>
      <c r="H41" s="210"/>
      <c r="I41" s="1">
        <v>33</v>
      </c>
      <c r="J41" s="35"/>
      <c r="K41" s="6"/>
    </row>
    <row r="42" spans="1:11" ht="12.75">
      <c r="A42" s="209" t="s">
        <v>188</v>
      </c>
      <c r="B42" s="210"/>
      <c r="C42" s="210"/>
      <c r="D42" s="210"/>
      <c r="E42" s="210"/>
      <c r="F42" s="210"/>
      <c r="G42" s="210"/>
      <c r="H42" s="210"/>
      <c r="I42" s="1">
        <v>34</v>
      </c>
      <c r="J42" s="35"/>
      <c r="K42" s="6"/>
    </row>
    <row r="43" spans="1:11" ht="12.75">
      <c r="A43" s="209" t="s">
        <v>187</v>
      </c>
      <c r="B43" s="210"/>
      <c r="C43" s="210"/>
      <c r="D43" s="210"/>
      <c r="E43" s="210"/>
      <c r="F43" s="210"/>
      <c r="G43" s="210"/>
      <c r="H43" s="210"/>
      <c r="I43" s="1">
        <v>35</v>
      </c>
      <c r="J43" s="35"/>
      <c r="K43" s="6"/>
    </row>
    <row r="44" spans="1:11" ht="12.75">
      <c r="A44" s="247" t="s">
        <v>186</v>
      </c>
      <c r="B44" s="248"/>
      <c r="C44" s="248"/>
      <c r="D44" s="248"/>
      <c r="E44" s="248"/>
      <c r="F44" s="248"/>
      <c r="G44" s="248"/>
      <c r="H44" s="248"/>
      <c r="I44" s="1">
        <v>36</v>
      </c>
      <c r="J44" s="34">
        <f>SUM(J39:J43)</f>
        <v>0</v>
      </c>
      <c r="K44" s="10">
        <f>SUM(K39:K43)</f>
        <v>0</v>
      </c>
    </row>
    <row r="45" spans="1:11" ht="12.75">
      <c r="A45" s="247" t="s">
        <v>185</v>
      </c>
      <c r="B45" s="248"/>
      <c r="C45" s="248"/>
      <c r="D45" s="248"/>
      <c r="E45" s="248"/>
      <c r="F45" s="248"/>
      <c r="G45" s="248"/>
      <c r="H45" s="248"/>
      <c r="I45" s="1">
        <v>37</v>
      </c>
      <c r="J45" s="34">
        <f>IF(J38&gt;J44,J38-J44,0)</f>
        <v>0</v>
      </c>
      <c r="K45" s="34">
        <f>IF(K38&gt;K44,K38-K44,0)</f>
        <v>0</v>
      </c>
    </row>
    <row r="46" spans="1:11" ht="12.75">
      <c r="A46" s="247" t="s">
        <v>184</v>
      </c>
      <c r="B46" s="248"/>
      <c r="C46" s="248"/>
      <c r="D46" s="248"/>
      <c r="E46" s="248"/>
      <c r="F46" s="248"/>
      <c r="G46" s="248"/>
      <c r="H46" s="248"/>
      <c r="I46" s="1">
        <v>38</v>
      </c>
      <c r="J46" s="34">
        <f>IF(J44&gt;J38,J44-J38,0)</f>
        <v>0</v>
      </c>
      <c r="K46" s="34">
        <f>IF(K44&gt;K38,K44-K38,0)</f>
        <v>0</v>
      </c>
    </row>
    <row r="47" spans="1:11" ht="12.75">
      <c r="A47" s="209" t="s">
        <v>183</v>
      </c>
      <c r="B47" s="210"/>
      <c r="C47" s="210"/>
      <c r="D47" s="210"/>
      <c r="E47" s="210"/>
      <c r="F47" s="210"/>
      <c r="G47" s="210"/>
      <c r="H47" s="210"/>
      <c r="I47" s="1">
        <v>39</v>
      </c>
      <c r="J47" s="34">
        <f>IF(J19-J20+J32-J33+J45-J46&gt;0,J19-J20+J32-J33+J45-J46,0)</f>
        <v>0</v>
      </c>
      <c r="K47" s="34">
        <f>IF(K19-K20+K32-K33+K45-K46&gt;0,K19-K20+K32-K33+K45-K46,0)</f>
        <v>640050</v>
      </c>
    </row>
    <row r="48" spans="1:11" ht="12.75">
      <c r="A48" s="209" t="s">
        <v>182</v>
      </c>
      <c r="B48" s="210"/>
      <c r="C48" s="210"/>
      <c r="D48" s="210"/>
      <c r="E48" s="210"/>
      <c r="F48" s="210"/>
      <c r="G48" s="210"/>
      <c r="H48" s="210"/>
      <c r="I48" s="1">
        <v>40</v>
      </c>
      <c r="J48" s="34">
        <f>IF(J20-J19+J33-J32+J46-J45&gt;0,J20-J19+J33-J32+J46-J45,0)</f>
        <v>65022</v>
      </c>
      <c r="K48" s="34">
        <f>IF(K20-K19+K33-K32+K46-K45&gt;0,K20-K19+K33-K32+K46-K45,0)</f>
        <v>0</v>
      </c>
    </row>
    <row r="49" spans="1:11" ht="12.75">
      <c r="A49" s="209" t="s">
        <v>181</v>
      </c>
      <c r="B49" s="210"/>
      <c r="C49" s="210"/>
      <c r="D49" s="210"/>
      <c r="E49" s="210"/>
      <c r="F49" s="210"/>
      <c r="G49" s="210"/>
      <c r="H49" s="210"/>
      <c r="I49" s="1">
        <v>41</v>
      </c>
      <c r="J49" s="6">
        <v>107591</v>
      </c>
      <c r="K49" s="6">
        <v>146062</v>
      </c>
    </row>
    <row r="50" spans="1:11" ht="12.75">
      <c r="A50" s="209" t="s">
        <v>180</v>
      </c>
      <c r="B50" s="210"/>
      <c r="C50" s="210"/>
      <c r="D50" s="210"/>
      <c r="E50" s="210"/>
      <c r="F50" s="210"/>
      <c r="G50" s="210"/>
      <c r="H50" s="210"/>
      <c r="I50" s="1">
        <v>42</v>
      </c>
      <c r="J50" s="6"/>
      <c r="K50" s="6">
        <v>640050</v>
      </c>
    </row>
    <row r="51" spans="1:11" ht="12.75">
      <c r="A51" s="209" t="s">
        <v>179</v>
      </c>
      <c r="B51" s="210"/>
      <c r="C51" s="210"/>
      <c r="D51" s="210"/>
      <c r="E51" s="210"/>
      <c r="F51" s="210"/>
      <c r="G51" s="210"/>
      <c r="H51" s="210"/>
      <c r="I51" s="1">
        <v>43</v>
      </c>
      <c r="J51" s="6">
        <v>65022</v>
      </c>
      <c r="K51" s="6"/>
    </row>
    <row r="52" spans="1:11" ht="12.75">
      <c r="A52" s="191" t="s">
        <v>178</v>
      </c>
      <c r="B52" s="192"/>
      <c r="C52" s="192"/>
      <c r="D52" s="192"/>
      <c r="E52" s="192"/>
      <c r="F52" s="192"/>
      <c r="G52" s="192"/>
      <c r="H52" s="192"/>
      <c r="I52" s="4">
        <v>44</v>
      </c>
      <c r="J52" s="18">
        <v>42569</v>
      </c>
      <c r="K52" s="18">
        <v>786112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9" customWidth="1"/>
  </cols>
  <sheetData>
    <row r="1" spans="1:11" ht="12.75" customHeight="1">
      <c r="A1" s="271" t="s">
        <v>289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2" t="s">
        <v>288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287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3" t="s">
        <v>20</v>
      </c>
      <c r="B4" s="273"/>
      <c r="C4" s="273"/>
      <c r="D4" s="273"/>
      <c r="E4" s="273"/>
      <c r="F4" s="273"/>
      <c r="G4" s="273"/>
      <c r="H4" s="273"/>
      <c r="I4" s="39" t="s">
        <v>157</v>
      </c>
      <c r="J4" s="38" t="s">
        <v>164</v>
      </c>
      <c r="K4" s="38" t="s">
        <v>165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52">
        <v>2</v>
      </c>
      <c r="J5" s="51" t="s">
        <v>226</v>
      </c>
      <c r="K5" s="51" t="s">
        <v>225</v>
      </c>
    </row>
    <row r="6" spans="1:11" ht="12.75">
      <c r="A6" s="201" t="s">
        <v>224</v>
      </c>
      <c r="B6" s="202"/>
      <c r="C6" s="202"/>
      <c r="D6" s="202"/>
      <c r="E6" s="202"/>
      <c r="F6" s="202"/>
      <c r="G6" s="202"/>
      <c r="H6" s="202"/>
      <c r="I6" s="266"/>
      <c r="J6" s="266"/>
      <c r="K6" s="267"/>
    </row>
    <row r="7" spans="1:11" ht="12.75">
      <c r="A7" s="209" t="s">
        <v>286</v>
      </c>
      <c r="B7" s="210"/>
      <c r="C7" s="210"/>
      <c r="D7" s="210"/>
      <c r="E7" s="210"/>
      <c r="F7" s="210"/>
      <c r="G7" s="210"/>
      <c r="H7" s="210"/>
      <c r="I7" s="1">
        <v>1</v>
      </c>
      <c r="J7" s="35"/>
      <c r="K7" s="6"/>
    </row>
    <row r="8" spans="1:11" ht="12.75">
      <c r="A8" s="209" t="s">
        <v>285</v>
      </c>
      <c r="B8" s="210"/>
      <c r="C8" s="210"/>
      <c r="D8" s="210"/>
      <c r="E8" s="210"/>
      <c r="F8" s="210"/>
      <c r="G8" s="210"/>
      <c r="H8" s="210"/>
      <c r="I8" s="1">
        <v>2</v>
      </c>
      <c r="J8" s="35"/>
      <c r="K8" s="6"/>
    </row>
    <row r="9" spans="1:11" ht="12.75">
      <c r="A9" s="209" t="s">
        <v>284</v>
      </c>
      <c r="B9" s="210"/>
      <c r="C9" s="210"/>
      <c r="D9" s="210"/>
      <c r="E9" s="210"/>
      <c r="F9" s="210"/>
      <c r="G9" s="210"/>
      <c r="H9" s="210"/>
      <c r="I9" s="1">
        <v>3</v>
      </c>
      <c r="J9" s="35"/>
      <c r="K9" s="6"/>
    </row>
    <row r="10" spans="1:11" ht="12.75">
      <c r="A10" s="209" t="s">
        <v>283</v>
      </c>
      <c r="B10" s="210"/>
      <c r="C10" s="210"/>
      <c r="D10" s="210"/>
      <c r="E10" s="210"/>
      <c r="F10" s="210"/>
      <c r="G10" s="210"/>
      <c r="H10" s="210"/>
      <c r="I10" s="1">
        <v>4</v>
      </c>
      <c r="J10" s="35"/>
      <c r="K10" s="6"/>
    </row>
    <row r="11" spans="1:11" ht="12.75">
      <c r="A11" s="209" t="s">
        <v>282</v>
      </c>
      <c r="B11" s="210"/>
      <c r="C11" s="210"/>
      <c r="D11" s="210"/>
      <c r="E11" s="210"/>
      <c r="F11" s="210"/>
      <c r="G11" s="210"/>
      <c r="H11" s="210"/>
      <c r="I11" s="1">
        <v>5</v>
      </c>
      <c r="J11" s="35"/>
      <c r="K11" s="6"/>
    </row>
    <row r="12" spans="1:11" ht="12.75">
      <c r="A12" s="247" t="s">
        <v>281</v>
      </c>
      <c r="B12" s="248"/>
      <c r="C12" s="248"/>
      <c r="D12" s="248"/>
      <c r="E12" s="248"/>
      <c r="F12" s="248"/>
      <c r="G12" s="248"/>
      <c r="H12" s="248"/>
      <c r="I12" s="1">
        <v>6</v>
      </c>
      <c r="J12" s="34">
        <f>SUM(J7:J11)</f>
        <v>0</v>
      </c>
      <c r="K12" s="10">
        <f>SUM(K7:K11)</f>
        <v>0</v>
      </c>
    </row>
    <row r="13" spans="1:11" ht="12.75">
      <c r="A13" s="209" t="s">
        <v>280</v>
      </c>
      <c r="B13" s="210"/>
      <c r="C13" s="210"/>
      <c r="D13" s="210"/>
      <c r="E13" s="210"/>
      <c r="F13" s="210"/>
      <c r="G13" s="210"/>
      <c r="H13" s="210"/>
      <c r="I13" s="1">
        <v>7</v>
      </c>
      <c r="J13" s="35"/>
      <c r="K13" s="6"/>
    </row>
    <row r="14" spans="1:11" ht="12.75">
      <c r="A14" s="209" t="s">
        <v>279</v>
      </c>
      <c r="B14" s="210"/>
      <c r="C14" s="210"/>
      <c r="D14" s="210"/>
      <c r="E14" s="210"/>
      <c r="F14" s="210"/>
      <c r="G14" s="210"/>
      <c r="H14" s="210"/>
      <c r="I14" s="1">
        <v>8</v>
      </c>
      <c r="J14" s="35"/>
      <c r="K14" s="6"/>
    </row>
    <row r="15" spans="1:11" ht="12.75">
      <c r="A15" s="209" t="s">
        <v>278</v>
      </c>
      <c r="B15" s="210"/>
      <c r="C15" s="210"/>
      <c r="D15" s="210"/>
      <c r="E15" s="210"/>
      <c r="F15" s="210"/>
      <c r="G15" s="210"/>
      <c r="H15" s="210"/>
      <c r="I15" s="1">
        <v>9</v>
      </c>
      <c r="J15" s="35"/>
      <c r="K15" s="6"/>
    </row>
    <row r="16" spans="1:11" ht="12.75">
      <c r="A16" s="209" t="s">
        <v>277</v>
      </c>
      <c r="B16" s="210"/>
      <c r="C16" s="210"/>
      <c r="D16" s="210"/>
      <c r="E16" s="210"/>
      <c r="F16" s="210"/>
      <c r="G16" s="210"/>
      <c r="H16" s="210"/>
      <c r="I16" s="1">
        <v>10</v>
      </c>
      <c r="J16" s="35"/>
      <c r="K16" s="6"/>
    </row>
    <row r="17" spans="1:11" ht="12.75">
      <c r="A17" s="209" t="s">
        <v>276</v>
      </c>
      <c r="B17" s="210"/>
      <c r="C17" s="210"/>
      <c r="D17" s="210"/>
      <c r="E17" s="210"/>
      <c r="F17" s="210"/>
      <c r="G17" s="210"/>
      <c r="H17" s="210"/>
      <c r="I17" s="1">
        <v>11</v>
      </c>
      <c r="J17" s="35"/>
      <c r="K17" s="6"/>
    </row>
    <row r="18" spans="1:11" ht="12.75">
      <c r="A18" s="209" t="s">
        <v>275</v>
      </c>
      <c r="B18" s="210"/>
      <c r="C18" s="210"/>
      <c r="D18" s="210"/>
      <c r="E18" s="210"/>
      <c r="F18" s="210"/>
      <c r="G18" s="210"/>
      <c r="H18" s="210"/>
      <c r="I18" s="1">
        <v>12</v>
      </c>
      <c r="J18" s="35"/>
      <c r="K18" s="6"/>
    </row>
    <row r="19" spans="1:11" ht="12.75">
      <c r="A19" s="247" t="s">
        <v>274</v>
      </c>
      <c r="B19" s="248"/>
      <c r="C19" s="248"/>
      <c r="D19" s="248"/>
      <c r="E19" s="248"/>
      <c r="F19" s="248"/>
      <c r="G19" s="248"/>
      <c r="H19" s="248"/>
      <c r="I19" s="1">
        <v>13</v>
      </c>
      <c r="J19" s="34">
        <f>SUM(J13:J18)</f>
        <v>0</v>
      </c>
      <c r="K19" s="10">
        <f>SUM(K13:K18)</f>
        <v>0</v>
      </c>
    </row>
    <row r="20" spans="1:11" ht="12.75">
      <c r="A20" s="247" t="s">
        <v>273</v>
      </c>
      <c r="B20" s="277"/>
      <c r="C20" s="277"/>
      <c r="D20" s="277"/>
      <c r="E20" s="277"/>
      <c r="F20" s="277"/>
      <c r="G20" s="277"/>
      <c r="H20" s="278"/>
      <c r="I20" s="1">
        <v>14</v>
      </c>
      <c r="J20" s="34">
        <f>IF(J12&gt;J19,J12-J19,0)</f>
        <v>0</v>
      </c>
      <c r="K20" s="10">
        <f>IF(K12&gt;K19,K12-K19,0)</f>
        <v>0</v>
      </c>
    </row>
    <row r="21" spans="1:11" ht="12.75">
      <c r="A21" s="275" t="s">
        <v>272</v>
      </c>
      <c r="B21" s="279"/>
      <c r="C21" s="279"/>
      <c r="D21" s="279"/>
      <c r="E21" s="279"/>
      <c r="F21" s="279"/>
      <c r="G21" s="279"/>
      <c r="H21" s="280"/>
      <c r="I21" s="1">
        <v>15</v>
      </c>
      <c r="J21" s="34">
        <f>IF(J19&gt;J12,J19-J12,0)</f>
        <v>0</v>
      </c>
      <c r="K21" s="10">
        <f>IF(K19&gt;K12,K19-K12,0)</f>
        <v>0</v>
      </c>
    </row>
    <row r="22" spans="1:11" ht="12.75">
      <c r="A22" s="201" t="s">
        <v>209</v>
      </c>
      <c r="B22" s="202"/>
      <c r="C22" s="202"/>
      <c r="D22" s="202"/>
      <c r="E22" s="202"/>
      <c r="F22" s="202"/>
      <c r="G22" s="202"/>
      <c r="H22" s="202"/>
      <c r="I22" s="266"/>
      <c r="J22" s="266"/>
      <c r="K22" s="267"/>
    </row>
    <row r="23" spans="1:11" ht="12.75">
      <c r="A23" s="209" t="s">
        <v>271</v>
      </c>
      <c r="B23" s="210"/>
      <c r="C23" s="210"/>
      <c r="D23" s="210"/>
      <c r="E23" s="210"/>
      <c r="F23" s="210"/>
      <c r="G23" s="210"/>
      <c r="H23" s="210"/>
      <c r="I23" s="1">
        <v>16</v>
      </c>
      <c r="J23" s="35"/>
      <c r="K23" s="6"/>
    </row>
    <row r="24" spans="1:11" ht="12.75">
      <c r="A24" s="209" t="s">
        <v>270</v>
      </c>
      <c r="B24" s="210"/>
      <c r="C24" s="210"/>
      <c r="D24" s="210"/>
      <c r="E24" s="210"/>
      <c r="F24" s="210"/>
      <c r="G24" s="210"/>
      <c r="H24" s="210"/>
      <c r="I24" s="1">
        <v>17</v>
      </c>
      <c r="J24" s="35"/>
      <c r="K24" s="6"/>
    </row>
    <row r="25" spans="1:11" ht="12.75">
      <c r="A25" s="209" t="s">
        <v>269</v>
      </c>
      <c r="B25" s="210"/>
      <c r="C25" s="210"/>
      <c r="D25" s="210"/>
      <c r="E25" s="210"/>
      <c r="F25" s="210"/>
      <c r="G25" s="210"/>
      <c r="H25" s="210"/>
      <c r="I25" s="1">
        <v>18</v>
      </c>
      <c r="J25" s="35"/>
      <c r="K25" s="6"/>
    </row>
    <row r="26" spans="1:11" ht="12.75">
      <c r="A26" s="209" t="s">
        <v>268</v>
      </c>
      <c r="B26" s="210"/>
      <c r="C26" s="210"/>
      <c r="D26" s="210"/>
      <c r="E26" s="210"/>
      <c r="F26" s="210"/>
      <c r="G26" s="210"/>
      <c r="H26" s="210"/>
      <c r="I26" s="1">
        <v>19</v>
      </c>
      <c r="J26" s="35"/>
      <c r="K26" s="6"/>
    </row>
    <row r="27" spans="1:11" ht="12.75">
      <c r="A27" s="209" t="s">
        <v>267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35"/>
      <c r="K27" s="6"/>
    </row>
    <row r="28" spans="1:11" ht="12.75">
      <c r="A28" s="247" t="s">
        <v>266</v>
      </c>
      <c r="B28" s="248"/>
      <c r="C28" s="248"/>
      <c r="D28" s="248"/>
      <c r="E28" s="248"/>
      <c r="F28" s="248"/>
      <c r="G28" s="248"/>
      <c r="H28" s="248"/>
      <c r="I28" s="1">
        <v>21</v>
      </c>
      <c r="J28" s="34">
        <f>SUM(J23:J27)</f>
        <v>0</v>
      </c>
      <c r="K28" s="10">
        <f>SUM(K23:K27)</f>
        <v>0</v>
      </c>
    </row>
    <row r="29" spans="1:11" ht="12.75">
      <c r="A29" s="209" t="s">
        <v>265</v>
      </c>
      <c r="B29" s="210"/>
      <c r="C29" s="210"/>
      <c r="D29" s="210"/>
      <c r="E29" s="210"/>
      <c r="F29" s="210"/>
      <c r="G29" s="210"/>
      <c r="H29" s="210"/>
      <c r="I29" s="1">
        <v>22</v>
      </c>
      <c r="J29" s="35"/>
      <c r="K29" s="6"/>
    </row>
    <row r="30" spans="1:11" ht="12.75">
      <c r="A30" s="209" t="s">
        <v>264</v>
      </c>
      <c r="B30" s="210"/>
      <c r="C30" s="210"/>
      <c r="D30" s="210"/>
      <c r="E30" s="210"/>
      <c r="F30" s="210"/>
      <c r="G30" s="210"/>
      <c r="H30" s="210"/>
      <c r="I30" s="1">
        <v>23</v>
      </c>
      <c r="J30" s="35"/>
      <c r="K30" s="6"/>
    </row>
    <row r="31" spans="1:11" ht="12.75">
      <c r="A31" s="209" t="s">
        <v>263</v>
      </c>
      <c r="B31" s="210"/>
      <c r="C31" s="210"/>
      <c r="D31" s="210"/>
      <c r="E31" s="210"/>
      <c r="F31" s="210"/>
      <c r="G31" s="210"/>
      <c r="H31" s="210"/>
      <c r="I31" s="1">
        <v>24</v>
      </c>
      <c r="J31" s="35"/>
      <c r="K31" s="6"/>
    </row>
    <row r="32" spans="1:11" ht="12.75">
      <c r="A32" s="247" t="s">
        <v>262</v>
      </c>
      <c r="B32" s="248"/>
      <c r="C32" s="248"/>
      <c r="D32" s="248"/>
      <c r="E32" s="248"/>
      <c r="F32" s="248"/>
      <c r="G32" s="248"/>
      <c r="H32" s="248"/>
      <c r="I32" s="1">
        <v>25</v>
      </c>
      <c r="J32" s="34">
        <f>SUM(J29:J31)</f>
        <v>0</v>
      </c>
      <c r="K32" s="10">
        <f>SUM(K29:K31)</f>
        <v>0</v>
      </c>
    </row>
    <row r="33" spans="1:11" ht="12.75">
      <c r="A33" s="247" t="s">
        <v>261</v>
      </c>
      <c r="B33" s="248"/>
      <c r="C33" s="248"/>
      <c r="D33" s="248"/>
      <c r="E33" s="248"/>
      <c r="F33" s="248"/>
      <c r="G33" s="248"/>
      <c r="H33" s="248"/>
      <c r="I33" s="1">
        <v>26</v>
      </c>
      <c r="J33" s="34">
        <f>IF(J28&gt;J32,J28-J32,0)</f>
        <v>0</v>
      </c>
      <c r="K33" s="10">
        <f>IF(K28&gt;K32,K28-K32,0)</f>
        <v>0</v>
      </c>
    </row>
    <row r="34" spans="1:11" ht="12.75">
      <c r="A34" s="247" t="s">
        <v>260</v>
      </c>
      <c r="B34" s="248"/>
      <c r="C34" s="248"/>
      <c r="D34" s="248"/>
      <c r="E34" s="248"/>
      <c r="F34" s="248"/>
      <c r="G34" s="248"/>
      <c r="H34" s="248"/>
      <c r="I34" s="1">
        <v>27</v>
      </c>
      <c r="J34" s="34">
        <f>IF(J32&gt;J28,J32-J28,0)</f>
        <v>0</v>
      </c>
      <c r="K34" s="10">
        <f>IF(K32&gt;K28,K32-K28,0)</f>
        <v>0</v>
      </c>
    </row>
    <row r="35" spans="1:11" ht="12.75">
      <c r="A35" s="201" t="s">
        <v>196</v>
      </c>
      <c r="B35" s="202"/>
      <c r="C35" s="202"/>
      <c r="D35" s="202"/>
      <c r="E35" s="202"/>
      <c r="F35" s="202"/>
      <c r="G35" s="202"/>
      <c r="H35" s="202"/>
      <c r="I35" s="266">
        <v>0</v>
      </c>
      <c r="J35" s="266"/>
      <c r="K35" s="267"/>
    </row>
    <row r="36" spans="1:11" ht="12.75">
      <c r="A36" s="209" t="s">
        <v>195</v>
      </c>
      <c r="B36" s="210"/>
      <c r="C36" s="210"/>
      <c r="D36" s="210"/>
      <c r="E36" s="210"/>
      <c r="F36" s="210"/>
      <c r="G36" s="210"/>
      <c r="H36" s="210"/>
      <c r="I36" s="1">
        <v>28</v>
      </c>
      <c r="J36" s="35"/>
      <c r="K36" s="6"/>
    </row>
    <row r="37" spans="1:11" ht="12.75">
      <c r="A37" s="209" t="s">
        <v>194</v>
      </c>
      <c r="B37" s="210"/>
      <c r="C37" s="210"/>
      <c r="D37" s="210"/>
      <c r="E37" s="210"/>
      <c r="F37" s="210"/>
      <c r="G37" s="210"/>
      <c r="H37" s="210"/>
      <c r="I37" s="1">
        <v>29</v>
      </c>
      <c r="J37" s="35"/>
      <c r="K37" s="6"/>
    </row>
    <row r="38" spans="1:11" ht="12.75">
      <c r="A38" s="209" t="s">
        <v>193</v>
      </c>
      <c r="B38" s="210"/>
      <c r="C38" s="210"/>
      <c r="D38" s="210"/>
      <c r="E38" s="210"/>
      <c r="F38" s="210"/>
      <c r="G38" s="210"/>
      <c r="H38" s="210"/>
      <c r="I38" s="1">
        <v>30</v>
      </c>
      <c r="J38" s="35"/>
      <c r="K38" s="6"/>
    </row>
    <row r="39" spans="1:11" ht="12.75">
      <c r="A39" s="247" t="s">
        <v>259</v>
      </c>
      <c r="B39" s="248"/>
      <c r="C39" s="248"/>
      <c r="D39" s="248"/>
      <c r="E39" s="248"/>
      <c r="F39" s="248"/>
      <c r="G39" s="248"/>
      <c r="H39" s="248"/>
      <c r="I39" s="1">
        <v>31</v>
      </c>
      <c r="J39" s="34">
        <f>SUM(J36:J38)</f>
        <v>0</v>
      </c>
      <c r="K39" s="10">
        <f>SUM(K36:K38)</f>
        <v>0</v>
      </c>
    </row>
    <row r="40" spans="1:11" ht="12.75">
      <c r="A40" s="209" t="s">
        <v>191</v>
      </c>
      <c r="B40" s="210"/>
      <c r="C40" s="210"/>
      <c r="D40" s="210"/>
      <c r="E40" s="210"/>
      <c r="F40" s="210"/>
      <c r="G40" s="210"/>
      <c r="H40" s="210"/>
      <c r="I40" s="1">
        <v>32</v>
      </c>
      <c r="J40" s="35"/>
      <c r="K40" s="6"/>
    </row>
    <row r="41" spans="1:11" ht="12.75">
      <c r="A41" s="209" t="s">
        <v>190</v>
      </c>
      <c r="B41" s="210"/>
      <c r="C41" s="210"/>
      <c r="D41" s="210"/>
      <c r="E41" s="210"/>
      <c r="F41" s="210"/>
      <c r="G41" s="210"/>
      <c r="H41" s="210"/>
      <c r="I41" s="1">
        <v>33</v>
      </c>
      <c r="J41" s="35"/>
      <c r="K41" s="6"/>
    </row>
    <row r="42" spans="1:11" ht="12.75">
      <c r="A42" s="209" t="s">
        <v>189</v>
      </c>
      <c r="B42" s="210"/>
      <c r="C42" s="210"/>
      <c r="D42" s="210"/>
      <c r="E42" s="210"/>
      <c r="F42" s="210"/>
      <c r="G42" s="210"/>
      <c r="H42" s="210"/>
      <c r="I42" s="1">
        <v>34</v>
      </c>
      <c r="J42" s="35"/>
      <c r="K42" s="6"/>
    </row>
    <row r="43" spans="1:11" ht="12.75">
      <c r="A43" s="209" t="s">
        <v>188</v>
      </c>
      <c r="B43" s="210"/>
      <c r="C43" s="210"/>
      <c r="D43" s="210"/>
      <c r="E43" s="210"/>
      <c r="F43" s="210"/>
      <c r="G43" s="210"/>
      <c r="H43" s="210"/>
      <c r="I43" s="1">
        <v>35</v>
      </c>
      <c r="J43" s="35"/>
      <c r="K43" s="6"/>
    </row>
    <row r="44" spans="1:11" ht="12.75">
      <c r="A44" s="209" t="s">
        <v>187</v>
      </c>
      <c r="B44" s="210"/>
      <c r="C44" s="210"/>
      <c r="D44" s="210"/>
      <c r="E44" s="210"/>
      <c r="F44" s="210"/>
      <c r="G44" s="210"/>
      <c r="H44" s="210"/>
      <c r="I44" s="1">
        <v>36</v>
      </c>
      <c r="J44" s="35"/>
      <c r="K44" s="6"/>
    </row>
    <row r="45" spans="1:11" ht="12.75">
      <c r="A45" s="247" t="s">
        <v>258</v>
      </c>
      <c r="B45" s="248"/>
      <c r="C45" s="248"/>
      <c r="D45" s="248"/>
      <c r="E45" s="248"/>
      <c r="F45" s="248"/>
      <c r="G45" s="248"/>
      <c r="H45" s="248"/>
      <c r="I45" s="1">
        <v>37</v>
      </c>
      <c r="J45" s="34">
        <f>SUM(J40:J44)</f>
        <v>0</v>
      </c>
      <c r="K45" s="10">
        <f>SUM(K40:K44)</f>
        <v>0</v>
      </c>
    </row>
    <row r="46" spans="1:11" ht="12.75">
      <c r="A46" s="247" t="s">
        <v>257</v>
      </c>
      <c r="B46" s="248"/>
      <c r="C46" s="248"/>
      <c r="D46" s="248"/>
      <c r="E46" s="248"/>
      <c r="F46" s="248"/>
      <c r="G46" s="248"/>
      <c r="H46" s="248"/>
      <c r="I46" s="1">
        <v>38</v>
      </c>
      <c r="J46" s="34">
        <f>IF(J39&gt;J45,J39-J45,0)</f>
        <v>0</v>
      </c>
      <c r="K46" s="10">
        <f>IF(K39&gt;K45,K39-K45,0)</f>
        <v>0</v>
      </c>
    </row>
    <row r="47" spans="1:11" ht="12.75">
      <c r="A47" s="247" t="s">
        <v>256</v>
      </c>
      <c r="B47" s="248"/>
      <c r="C47" s="248"/>
      <c r="D47" s="248"/>
      <c r="E47" s="248"/>
      <c r="F47" s="248"/>
      <c r="G47" s="248"/>
      <c r="H47" s="248"/>
      <c r="I47" s="1">
        <v>39</v>
      </c>
      <c r="J47" s="34">
        <f>IF(J45&gt;J39,J45-J39,0)</f>
        <v>0</v>
      </c>
      <c r="K47" s="10">
        <f>IF(K45&gt;K39,K45-K39,0)</f>
        <v>0</v>
      </c>
    </row>
    <row r="48" spans="1:11" ht="12.75">
      <c r="A48" s="247" t="s">
        <v>255</v>
      </c>
      <c r="B48" s="248"/>
      <c r="C48" s="248"/>
      <c r="D48" s="248"/>
      <c r="E48" s="248"/>
      <c r="F48" s="248"/>
      <c r="G48" s="248"/>
      <c r="H48" s="248"/>
      <c r="I48" s="1">
        <v>40</v>
      </c>
      <c r="J48" s="34">
        <f>IF(J20-J21+J33-J34+J46-J47&gt;0,J20-J21+J33-J34+J46-J47,0)</f>
        <v>0</v>
      </c>
      <c r="K48" s="10">
        <f>IF(K20-K21+K33-K34+K46-K47&gt;0,K20-K21+K33-K34+K46-K47,0)</f>
        <v>0</v>
      </c>
    </row>
    <row r="49" spans="1:11" ht="12.75">
      <c r="A49" s="247" t="s">
        <v>254</v>
      </c>
      <c r="B49" s="248"/>
      <c r="C49" s="248"/>
      <c r="D49" s="248"/>
      <c r="E49" s="248"/>
      <c r="F49" s="248"/>
      <c r="G49" s="248"/>
      <c r="H49" s="248"/>
      <c r="I49" s="1">
        <v>41</v>
      </c>
      <c r="J49" s="34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247" t="s">
        <v>181</v>
      </c>
      <c r="B50" s="248"/>
      <c r="C50" s="248"/>
      <c r="D50" s="248"/>
      <c r="E50" s="248"/>
      <c r="F50" s="248"/>
      <c r="G50" s="248"/>
      <c r="H50" s="248"/>
      <c r="I50" s="1">
        <v>42</v>
      </c>
      <c r="J50" s="35"/>
      <c r="K50" s="6"/>
    </row>
    <row r="51" spans="1:11" ht="12.75">
      <c r="A51" s="247" t="s">
        <v>180</v>
      </c>
      <c r="B51" s="248"/>
      <c r="C51" s="248"/>
      <c r="D51" s="248"/>
      <c r="E51" s="248"/>
      <c r="F51" s="248"/>
      <c r="G51" s="248"/>
      <c r="H51" s="248"/>
      <c r="I51" s="1">
        <v>43</v>
      </c>
      <c r="J51" s="35"/>
      <c r="K51" s="6"/>
    </row>
    <row r="52" spans="1:11" ht="12.75">
      <c r="A52" s="247" t="s">
        <v>179</v>
      </c>
      <c r="B52" s="248"/>
      <c r="C52" s="248"/>
      <c r="D52" s="248"/>
      <c r="E52" s="248"/>
      <c r="F52" s="248"/>
      <c r="G52" s="248"/>
      <c r="H52" s="248"/>
      <c r="I52" s="1">
        <v>44</v>
      </c>
      <c r="J52" s="35"/>
      <c r="K52" s="6"/>
    </row>
    <row r="53" spans="1:11" ht="12.75">
      <c r="A53" s="275" t="s">
        <v>178</v>
      </c>
      <c r="B53" s="276"/>
      <c r="C53" s="276"/>
      <c r="D53" s="276"/>
      <c r="E53" s="276"/>
      <c r="F53" s="276"/>
      <c r="G53" s="276"/>
      <c r="H53" s="276"/>
      <c r="I53" s="4">
        <v>45</v>
      </c>
      <c r="J53" s="50">
        <f>J50+J51-J52</f>
        <v>0</v>
      </c>
      <c r="K53" s="18">
        <f>K50+K51-K52</f>
        <v>0</v>
      </c>
    </row>
    <row r="54" spans="1:11" ht="12.75">
      <c r="A54" s="49"/>
      <c r="B54" s="48"/>
      <c r="C54" s="48"/>
      <c r="D54" s="48"/>
      <c r="E54" s="48"/>
      <c r="F54" s="48"/>
      <c r="G54" s="48"/>
      <c r="H54" s="48"/>
      <c r="I54" s="48"/>
      <c r="J54" s="48"/>
      <c r="K54" s="48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3" sqref="I3"/>
    </sheetView>
  </sheetViews>
  <sheetFormatPr defaultColWidth="9.140625" defaultRowHeight="12.75"/>
  <cols>
    <col min="1" max="1" width="14.8515625" style="40" customWidth="1"/>
    <col min="2" max="2" width="2.00390625" style="40" customWidth="1"/>
    <col min="3" max="3" width="9.140625" style="40" customWidth="1"/>
    <col min="4" max="4" width="7.28125" style="40" customWidth="1"/>
    <col min="5" max="5" width="12.00390625" style="40" customWidth="1"/>
    <col min="6" max="6" width="5.421875" style="40" customWidth="1"/>
    <col min="7" max="7" width="9.140625" style="40" customWidth="1"/>
    <col min="8" max="8" width="3.57421875" style="40" customWidth="1"/>
    <col min="9" max="16384" width="9.140625" style="40" customWidth="1"/>
  </cols>
  <sheetData>
    <row r="1" spans="1:12" ht="12.75">
      <c r="A1" s="292" t="s">
        <v>253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47"/>
    </row>
    <row r="2" spans="1:12" ht="12.75">
      <c r="A2" s="46" t="s">
        <v>252</v>
      </c>
      <c r="B2" s="43"/>
      <c r="C2" s="284" t="s">
        <v>251</v>
      </c>
      <c r="D2" s="284"/>
      <c r="E2" s="44">
        <v>42736</v>
      </c>
      <c r="F2" s="45" t="s">
        <v>250</v>
      </c>
      <c r="G2" s="285" t="s">
        <v>294</v>
      </c>
      <c r="H2" s="286"/>
      <c r="I2" s="43"/>
      <c r="J2" s="43"/>
      <c r="K2" s="43"/>
      <c r="L2" s="42"/>
    </row>
    <row r="3" spans="1:11" ht="23.25">
      <c r="A3" s="273" t="s">
        <v>20</v>
      </c>
      <c r="B3" s="273"/>
      <c r="C3" s="273"/>
      <c r="D3" s="273"/>
      <c r="E3" s="273"/>
      <c r="F3" s="273"/>
      <c r="G3" s="273"/>
      <c r="H3" s="273"/>
      <c r="I3" s="39" t="s">
        <v>157</v>
      </c>
      <c r="J3" s="38" t="s">
        <v>249</v>
      </c>
      <c r="K3" s="38" t="s">
        <v>248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41">
        <v>2</v>
      </c>
      <c r="J4" s="36" t="s">
        <v>226</v>
      </c>
      <c r="K4" s="36" t="s">
        <v>225</v>
      </c>
    </row>
    <row r="5" spans="1:11" ht="12.75">
      <c r="A5" s="209" t="s">
        <v>247</v>
      </c>
      <c r="B5" s="210"/>
      <c r="C5" s="210"/>
      <c r="D5" s="210"/>
      <c r="E5" s="210"/>
      <c r="F5" s="210"/>
      <c r="G5" s="210"/>
      <c r="H5" s="210"/>
      <c r="I5" s="1">
        <v>1</v>
      </c>
      <c r="J5" s="5">
        <v>50315800</v>
      </c>
      <c r="K5" s="5">
        <v>50315800</v>
      </c>
    </row>
    <row r="6" spans="1:11" ht="12.75">
      <c r="A6" s="209" t="s">
        <v>246</v>
      </c>
      <c r="B6" s="210"/>
      <c r="C6" s="210"/>
      <c r="D6" s="210"/>
      <c r="E6" s="210"/>
      <c r="F6" s="210"/>
      <c r="G6" s="210"/>
      <c r="H6" s="210"/>
      <c r="I6" s="1">
        <v>2</v>
      </c>
      <c r="J6" s="6"/>
      <c r="K6" s="6"/>
    </row>
    <row r="7" spans="1:11" ht="12.75">
      <c r="A7" s="209" t="s">
        <v>245</v>
      </c>
      <c r="B7" s="210"/>
      <c r="C7" s="210"/>
      <c r="D7" s="210"/>
      <c r="E7" s="210"/>
      <c r="F7" s="210"/>
      <c r="G7" s="210"/>
      <c r="H7" s="210"/>
      <c r="I7" s="1">
        <v>3</v>
      </c>
      <c r="J7" s="6">
        <v>2023777</v>
      </c>
      <c r="K7" s="6">
        <v>1509697</v>
      </c>
    </row>
    <row r="8" spans="1:11" ht="12.75">
      <c r="A8" s="209" t="s">
        <v>244</v>
      </c>
      <c r="B8" s="210"/>
      <c r="C8" s="210"/>
      <c r="D8" s="210"/>
      <c r="E8" s="210"/>
      <c r="F8" s="210"/>
      <c r="G8" s="210"/>
      <c r="H8" s="210"/>
      <c r="I8" s="1">
        <v>4</v>
      </c>
      <c r="J8" s="6">
        <v>-4382142</v>
      </c>
      <c r="K8" s="24">
        <v>-4121038</v>
      </c>
    </row>
    <row r="9" spans="1:11" ht="12.75">
      <c r="A9" s="209" t="s">
        <v>243</v>
      </c>
      <c r="B9" s="210"/>
      <c r="C9" s="210"/>
      <c r="D9" s="210"/>
      <c r="E9" s="210"/>
      <c r="F9" s="210"/>
      <c r="G9" s="210"/>
      <c r="H9" s="210"/>
      <c r="I9" s="1">
        <v>5</v>
      </c>
      <c r="J9" s="6">
        <v>-713394</v>
      </c>
      <c r="K9" s="24">
        <v>5609071</v>
      </c>
    </row>
    <row r="10" spans="1:11" ht="12.75">
      <c r="A10" s="209" t="s">
        <v>242</v>
      </c>
      <c r="B10" s="210"/>
      <c r="C10" s="210"/>
      <c r="D10" s="210"/>
      <c r="E10" s="210"/>
      <c r="F10" s="210"/>
      <c r="G10" s="210"/>
      <c r="H10" s="210"/>
      <c r="I10" s="1">
        <v>6</v>
      </c>
      <c r="J10" s="6"/>
      <c r="K10" s="6"/>
    </row>
    <row r="11" spans="1:11" ht="12.75">
      <c r="A11" s="209" t="s">
        <v>241</v>
      </c>
      <c r="B11" s="210"/>
      <c r="C11" s="210"/>
      <c r="D11" s="210"/>
      <c r="E11" s="210"/>
      <c r="F11" s="210"/>
      <c r="G11" s="210"/>
      <c r="H11" s="210"/>
      <c r="I11" s="1">
        <v>7</v>
      </c>
      <c r="J11" s="6"/>
      <c r="K11" s="6"/>
    </row>
    <row r="12" spans="1:11" ht="12.75">
      <c r="A12" s="209" t="s">
        <v>240</v>
      </c>
      <c r="B12" s="210"/>
      <c r="C12" s="210"/>
      <c r="D12" s="210"/>
      <c r="E12" s="210"/>
      <c r="F12" s="210"/>
      <c r="G12" s="210"/>
      <c r="H12" s="210"/>
      <c r="I12" s="1">
        <v>8</v>
      </c>
      <c r="J12" s="6"/>
      <c r="K12" s="6"/>
    </row>
    <row r="13" spans="1:11" ht="12.75">
      <c r="A13" s="209" t="s">
        <v>239</v>
      </c>
      <c r="B13" s="210"/>
      <c r="C13" s="210"/>
      <c r="D13" s="210"/>
      <c r="E13" s="210"/>
      <c r="F13" s="210"/>
      <c r="G13" s="210"/>
      <c r="H13" s="210"/>
      <c r="I13" s="1">
        <v>9</v>
      </c>
      <c r="J13" s="6"/>
      <c r="K13" s="6"/>
    </row>
    <row r="14" spans="1:11" ht="12.75">
      <c r="A14" s="247" t="s">
        <v>238</v>
      </c>
      <c r="B14" s="248"/>
      <c r="C14" s="248"/>
      <c r="D14" s="248"/>
      <c r="E14" s="248"/>
      <c r="F14" s="248"/>
      <c r="G14" s="248"/>
      <c r="H14" s="248"/>
      <c r="I14" s="1">
        <v>10</v>
      </c>
      <c r="J14" s="10">
        <f>SUM(J5:J13)</f>
        <v>47244041</v>
      </c>
      <c r="K14" s="10">
        <f>SUM(K5:K13)</f>
        <v>53313530</v>
      </c>
    </row>
    <row r="15" spans="1:11" ht="12.75">
      <c r="A15" s="209" t="s">
        <v>237</v>
      </c>
      <c r="B15" s="210"/>
      <c r="C15" s="210"/>
      <c r="D15" s="210"/>
      <c r="E15" s="210"/>
      <c r="F15" s="210"/>
      <c r="G15" s="210"/>
      <c r="H15" s="210"/>
      <c r="I15" s="1">
        <v>11</v>
      </c>
      <c r="J15" s="6"/>
      <c r="K15" s="6"/>
    </row>
    <row r="16" spans="1:11" ht="12.75">
      <c r="A16" s="209" t="s">
        <v>236</v>
      </c>
      <c r="B16" s="210"/>
      <c r="C16" s="210"/>
      <c r="D16" s="210"/>
      <c r="E16" s="210"/>
      <c r="F16" s="210"/>
      <c r="G16" s="210"/>
      <c r="H16" s="210"/>
      <c r="I16" s="1">
        <v>12</v>
      </c>
      <c r="J16" s="6"/>
      <c r="K16" s="6"/>
    </row>
    <row r="17" spans="1:11" ht="12.75">
      <c r="A17" s="209" t="s">
        <v>235</v>
      </c>
      <c r="B17" s="210"/>
      <c r="C17" s="210"/>
      <c r="D17" s="210"/>
      <c r="E17" s="210"/>
      <c r="F17" s="210"/>
      <c r="G17" s="210"/>
      <c r="H17" s="210"/>
      <c r="I17" s="1">
        <v>13</v>
      </c>
      <c r="J17" s="6"/>
      <c r="K17" s="6"/>
    </row>
    <row r="18" spans="1:11" ht="12.75">
      <c r="A18" s="209" t="s">
        <v>234</v>
      </c>
      <c r="B18" s="210"/>
      <c r="C18" s="210"/>
      <c r="D18" s="210"/>
      <c r="E18" s="210"/>
      <c r="F18" s="210"/>
      <c r="G18" s="210"/>
      <c r="H18" s="210"/>
      <c r="I18" s="1">
        <v>14</v>
      </c>
      <c r="J18" s="6"/>
      <c r="K18" s="6"/>
    </row>
    <row r="19" spans="1:11" ht="12.75">
      <c r="A19" s="209" t="s">
        <v>233</v>
      </c>
      <c r="B19" s="210"/>
      <c r="C19" s="210"/>
      <c r="D19" s="210"/>
      <c r="E19" s="210"/>
      <c r="F19" s="210"/>
      <c r="G19" s="210"/>
      <c r="H19" s="210"/>
      <c r="I19" s="1">
        <v>15</v>
      </c>
      <c r="J19" s="6"/>
      <c r="K19" s="6"/>
    </row>
    <row r="20" spans="1:11" ht="12.75">
      <c r="A20" s="209" t="s">
        <v>232</v>
      </c>
      <c r="B20" s="210"/>
      <c r="C20" s="210"/>
      <c r="D20" s="210"/>
      <c r="E20" s="210"/>
      <c r="F20" s="210"/>
      <c r="G20" s="210"/>
      <c r="H20" s="210"/>
      <c r="I20" s="1">
        <v>16</v>
      </c>
      <c r="J20" s="6"/>
      <c r="K20" s="6"/>
    </row>
    <row r="21" spans="1:11" ht="12.75">
      <c r="A21" s="247" t="s">
        <v>231</v>
      </c>
      <c r="B21" s="248"/>
      <c r="C21" s="248"/>
      <c r="D21" s="248"/>
      <c r="E21" s="248"/>
      <c r="F21" s="248"/>
      <c r="G21" s="248"/>
      <c r="H21" s="248"/>
      <c r="I21" s="1">
        <v>17</v>
      </c>
      <c r="J21" s="18"/>
      <c r="K21" s="18"/>
    </row>
    <row r="22" spans="1:11" ht="12.75">
      <c r="A22" s="201"/>
      <c r="B22" s="202"/>
      <c r="C22" s="202"/>
      <c r="D22" s="202"/>
      <c r="E22" s="202"/>
      <c r="F22" s="202"/>
      <c r="G22" s="202"/>
      <c r="H22" s="202"/>
      <c r="I22" s="294"/>
      <c r="J22" s="294"/>
      <c r="K22" s="295"/>
    </row>
    <row r="23" spans="1:11" ht="12.75">
      <c r="A23" s="288" t="s">
        <v>230</v>
      </c>
      <c r="B23" s="289"/>
      <c r="C23" s="289"/>
      <c r="D23" s="289"/>
      <c r="E23" s="289"/>
      <c r="F23" s="289"/>
      <c r="G23" s="289"/>
      <c r="H23" s="289"/>
      <c r="I23" s="8">
        <v>18</v>
      </c>
      <c r="J23" s="5"/>
      <c r="K23" s="5"/>
    </row>
    <row r="24" spans="1:11" ht="17.25" customHeight="1">
      <c r="A24" s="191" t="s">
        <v>229</v>
      </c>
      <c r="B24" s="192"/>
      <c r="C24" s="192"/>
      <c r="D24" s="192"/>
      <c r="E24" s="192"/>
      <c r="F24" s="192"/>
      <c r="G24" s="192"/>
      <c r="H24" s="192"/>
      <c r="I24" s="4">
        <v>19</v>
      </c>
      <c r="J24" s="18"/>
      <c r="K24" s="18"/>
    </row>
    <row r="25" spans="1:11" ht="30" customHeight="1">
      <c r="A25" s="290" t="s">
        <v>228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  <protectedRange sqref="K8" name="Raspon15"/>
    <protectedRange sqref="K9" name="Raspon15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J7:K7">
      <formula1>999999999999</formula1>
    </dataValidation>
    <dataValidation allowBlank="1" sqref="A1:I65536 L1:IV65536 J1:K6 J8:K65536"/>
  </dataValidations>
  <printOptions/>
  <pageMargins left="0.7480314960629921" right="0.5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sheetData>
    <row r="1" spans="1:10" ht="12.7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296" t="s">
        <v>290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>
      <c r="A4" s="54" t="s">
        <v>291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 t="s">
        <v>292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 t="s">
        <v>293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 customHeight="1">
      <c r="A7" s="54" t="s">
        <v>167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75" customHeight="1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2.75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6"/>
      <c r="J26" s="55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2017-10-25T09:00:26Z</cp:lastPrinted>
  <dcterms:created xsi:type="dcterms:W3CDTF">2008-10-17T11:51:54Z</dcterms:created>
  <dcterms:modified xsi:type="dcterms:W3CDTF">2017-10-26T07:52:12Z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