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<sst xmlns="http://schemas.openxmlformats.org/spreadsheetml/2006/main" count="402" uniqueCount="347">
  <si>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</si>
  <si>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</si>
  <si>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</si>
  <si>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</si>
  <si>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</si>
  <si>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</si>
  <si>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</si>
  <si>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</si>
  <si>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</si>
  <si>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</si>
  <si>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</si>
  <si>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</si>
  <si>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</si>
  <si>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</si>
  <si>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</si>
  <si>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</si>
  <si>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</si>
  <si>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</si>
  <si>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</si>
  <si>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</si>
  <si>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</si>
  <si>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</si>
  <si>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</si>
  <si>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</si>
  <si>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</si>
  <si>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</si>
  <si>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</si>
  <si>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</si>
  <si>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</si>
  <si>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</si>
  <si>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</si>
  <si>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</si>
  <si>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</si>
  <si>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</si>
  <si>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</si>
  <si>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</si>
  <si>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</si>
  <si>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</si>
  <si>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</si>
  <si>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</si>
  <si>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</si>
  <si>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</si>
  <si>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</si>
  <si>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</si>
  <si>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</si>
  <si>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</si>
  <si>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</si>
  <si>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</si>
  <si>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</si>
  <si>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</si>
  <si>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</si>
  <si>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</si>
  <si>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</si>
  <si>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</si>
  <si>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</si>
  <si>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</si>
  <si>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</si>
  <si>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</si>
  <si>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</si>
  <si>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</si>
  <si>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</si>
  <si>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</si>
  <si>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</si>
  <si>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</si>
  <si>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</si>
  <si>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</si>
  <si>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</si>
  <si>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</si>
  <si>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</si>
  <si>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</si>
  <si>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</si>
  <si>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</si>
  <si>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</si>
  <si>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</si>
  <si>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</si>
  <si>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</si>
  <si>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</si>
  <si>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</si>
  <si>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</si>
  <si>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</si>
  <si>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</si>
  <si>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</si>
  <si>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</si>
  <si>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</si>
  <si>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</si>
  <si>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</si>
  <si>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</si>
  <si>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</si>
  <si>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</si>
  <si>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</si>
  <si>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</si>
  <si>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</si>
  <si>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</si>
  <si>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</si>
  <si>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</si>
  <si>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</si>
  <si>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</si>
  <si>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</si>
  <si>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</si>
  <si>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</si>
  <si>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</si>
  <si>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</si>
  <si>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</si>
  <si>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</si>
  <si>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</si>
  <si>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</si>
  <si>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</si>
  <si>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</si>
  <si>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</si>
  <si>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</si>
  <si>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</si>
  <si>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</si>
  <si>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</si>
  <si>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</si>
  <si>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</si>
  <si>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</si>
  <si>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</si>
  <si>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</si>
  <si>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</si>
  <si>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</si>
  <si>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</si>
  <si>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</si>
  <si>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</si>
  <si>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</si>
  <si>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</si>
  <si>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</si>
  <si>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</si>
  <si>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</si>
  <si>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</si>
  <si>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</si>
  <si>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</si>
  <si>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</si>
  <si>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</si>
  <si>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</si>
  <si>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</si>
  <si>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</si>
  <si>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</si>
  <si>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</si>
  <si>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</si>
  <si>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</si>
  <si>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</si>
  <si>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</si>
  <si>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</si>
  <si>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</si>
  <si>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</si>
  <si>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</si>
  <si>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</si>
  <si>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</si>
  <si>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</si>
  <si>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</si>
  <si>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</si>
  <si>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</si>
  <si>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</si>
  <si>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</si>
  <si>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</si>
  <si>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</si>
  <si>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</si>
  <si>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</si>
  <si>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</si>
  <si>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</si>
  <si>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</si>
  <si>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</si>
  <si>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</si>
  <si>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</si>
  <si>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</si>
  <si>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</si>
  <si>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</si>
  <si>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</si>
  <si>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</si>
  <si>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</si>
  <si>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</si>
  <si>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</si>
  <si>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</si>
  <si>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</si>
  <si>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</si>
  <si>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</si>
  <si>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</si>
  <si>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</si>
  <si>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</si>
  <si>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</si>
  <si>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</si>
  <si>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</si>
  <si>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</si>
  <si>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</si>
  <si>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</si>
  <si>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</si>
  <si>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</si>
  <si>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</si>
  <si>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</si>
  <si>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</si>
  <si>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</si>
  <si>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</si>
  <si>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</si>
  <si>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</si>
  <si>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</si>
  <si>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</si>
  <si>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</si>
  <si>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</si>
  <si>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</si>
  <si>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</si>
  <si>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</si>
  <si>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</si>
  <si>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</si>
  <si>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</si>
  <si>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</si>
  <si>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</si>
  <si>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</si>
  <si>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</si>
  <si>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</si>
  <si>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</si>
  <si>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</si>
  <si>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</si>
  <si>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</si>
  <si>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</si>
  <si>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</si>
  <si>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</si>
  <si>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</si>
  <si>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</si>
  <si>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</si>
  <si>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</si>
  <si>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</si>
  <si>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</si>
  <si>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</si>
  <si>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</si>
  <si>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</si>
  <si>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</si>
  <si>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</si>
  <si>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</si>
  <si>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</si>
  <si>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</si>
  <si>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</si>
  <si>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</si>
  <si>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</si>
  <si>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</si>
  <si>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</si>
  <si>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</si>
  <si>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</si>
  <si>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</si>
  <si>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</si>
  <si>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</si>
  <si>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</si>
  <si>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</si>
  <si>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</si>
  <si>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</si>
  <si>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</si>
  <si>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</si>
  <si>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</si>
  <si>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</si>
  <si>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</si>
  <si>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</si>
  <si>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</si>
  <si>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</si>
  <si>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</si>
  <si>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</si>
  <si>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</si>
  <si>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</si>
  <si>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</si>
  <si>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</si>
  <si>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</si>
  <si>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</si>
  <si>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</si>
  <si>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</si>
  <si>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</si>
  <si>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</si>
  <si>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</si>
  <si>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</si>
  <si>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</si>
  <si>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</si>
  <si>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</si>
  <si>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</si>
  <si>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</si>
  <si>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</si>
  <si>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</si>
  <si>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</si>
  <si>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</si>
  <si>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</si>
  <si>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</si>
  <si>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</si>
  <si>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</si>
  <si>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</si>
  <si>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</si>
  <si>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</si>
  <si>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</si>
  <si>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</si>
  <si>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</si>
  <si>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</si>
  <si>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</si>
  <si>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</si>
  <si>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</si>
  <si>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</si>
  <si>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</si>
  <si>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</si>
  <si>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</si>
  <si>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</si>
  <si>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</si>
  <si>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</si>
  <si>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</si>
  <si>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</si>
  <si>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</si>
  <si>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</si>
  <si>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</si>
  <si>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</si>
  <si>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</si>
  <si>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</si>
  <si>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</si>
  <si>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</si>
  <si>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</si>
  <si>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</si>
  <si>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</si>
  <si>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</si>
  <si>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</si>
  <si>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</si>
  <si>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</si>
  <si>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</si>
  <si>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</si>
  <si>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</si>
  <si>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</si>
  <si>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</si>
  <si>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</si>
  <si>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</si>
  <si>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</si>
  <si>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</si>
  <si>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</si>
  <si>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</si>
  <si>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</si>
  <si>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</si>
  <si>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</si>
  <si>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</si>
  <si>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</si>
  <si>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</si>
  <si>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</si>
  <si>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</si>
  <si>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</si>
  <si>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</si>
  <si>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>03866904</t>
  </si>
  <si>
    <t>MATELJAK TEA</t>
  </si>
  <si>
    <t>052/541684</t>
  </si>
  <si>
    <t>tea.mateljak@brionka.hr</t>
  </si>
  <si>
    <t>Obveznik: GRUPA BRIONKA</t>
  </si>
  <si>
    <t>052/350915</t>
  </si>
  <si>
    <t>GRUPA BRIONKA</t>
  </si>
  <si>
    <t>BRIONKA-TRGOVINA d.o.o.</t>
  </si>
  <si>
    <t>ANIĆ MLADEN</t>
  </si>
  <si>
    <t>01.01.2017.</t>
  </si>
  <si>
    <t>30.09.2017.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</si>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</sst>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 t="s">
        <v>343</v>
      </c>
      <c r="F2" s="12"/>
      <c r="G2" s="13" t="s">
        <v>250</v>
      </c>
      <c r="H2" s="118" t="s">
        <v>344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9">
        <v>52100</v>
      </c>
      <c r="D14" s="150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46" t="s">
        <v>329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46" t="s">
        <v>330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359</v>
      </c>
      <c r="D22" s="143" t="s">
        <v>327</v>
      </c>
      <c r="E22" s="151"/>
      <c r="F22" s="152"/>
      <c r="G22" s="139"/>
      <c r="H22" s="15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18</v>
      </c>
      <c r="D24" s="143" t="s">
        <v>331</v>
      </c>
      <c r="E24" s="151"/>
      <c r="F24" s="151"/>
      <c r="G24" s="152"/>
      <c r="H24" s="50" t="s">
        <v>261</v>
      </c>
      <c r="I24" s="120">
        <v>64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332</v>
      </c>
      <c r="D26" s="25"/>
      <c r="E26" s="33"/>
      <c r="F26" s="24"/>
      <c r="G26" s="153" t="s">
        <v>263</v>
      </c>
      <c r="H26" s="140"/>
      <c r="I26" s="122" t="s">
        <v>333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7" t="s">
        <v>341</v>
      </c>
      <c r="B30" s="158"/>
      <c r="C30" s="158"/>
      <c r="D30" s="159"/>
      <c r="E30" s="157" t="s">
        <v>327</v>
      </c>
      <c r="F30" s="158"/>
      <c r="G30" s="158"/>
      <c r="H30" s="131" t="s">
        <v>334</v>
      </c>
      <c r="I30" s="132"/>
      <c r="J30" s="10"/>
      <c r="K30" s="10"/>
      <c r="L30" s="10"/>
    </row>
    <row r="31" spans="1:12" ht="12.75">
      <c r="A31" s="92"/>
      <c r="B31" s="22"/>
      <c r="C31" s="21"/>
      <c r="D31" s="155"/>
      <c r="E31" s="155"/>
      <c r="F31" s="155"/>
      <c r="G31" s="156"/>
      <c r="H31" s="16"/>
      <c r="I31" s="99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31"/>
      <c r="I32" s="13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>
      <c r="A37" s="101"/>
      <c r="B37" s="30"/>
      <c r="C37" s="169"/>
      <c r="D37" s="170"/>
      <c r="E37" s="16"/>
      <c r="F37" s="169"/>
      <c r="G37" s="170"/>
      <c r="H37" s="16"/>
      <c r="I37" s="93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9"/>
      <c r="D45" s="170"/>
      <c r="E45" s="16"/>
      <c r="F45" s="169"/>
      <c r="G45" s="171"/>
      <c r="H45" s="35"/>
      <c r="I45" s="105"/>
      <c r="J45" s="10"/>
      <c r="K45" s="10"/>
      <c r="L45" s="10"/>
    </row>
    <row r="46" spans="1:12" ht="12.75">
      <c r="A46" s="128" t="s">
        <v>268</v>
      </c>
      <c r="B46" s="178"/>
      <c r="C46" s="143" t="s">
        <v>335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270</v>
      </c>
      <c r="B48" s="178"/>
      <c r="C48" s="179" t="s">
        <v>339</v>
      </c>
      <c r="D48" s="180"/>
      <c r="E48" s="181"/>
      <c r="F48" s="16"/>
      <c r="G48" s="50" t="s">
        <v>271</v>
      </c>
      <c r="H48" s="179" t="s">
        <v>336</v>
      </c>
      <c r="I48" s="18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257</v>
      </c>
      <c r="B50" s="178"/>
      <c r="C50" s="184" t="s">
        <v>337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79" t="s">
        <v>342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6"/>
      <c r="B53" s="20"/>
      <c r="C53" s="174" t="s">
        <v>273</v>
      </c>
      <c r="D53" s="174"/>
      <c r="E53" s="174"/>
      <c r="F53" s="174"/>
      <c r="G53" s="174"/>
      <c r="H53" s="17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5" t="s">
        <v>274</v>
      </c>
      <c r="C55" s="186"/>
      <c r="D55" s="186"/>
      <c r="E55" s="186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6"/>
      <c r="B57" s="187" t="s">
        <v>307</v>
      </c>
      <c r="C57" s="188"/>
      <c r="D57" s="188"/>
      <c r="E57" s="188"/>
      <c r="F57" s="188"/>
      <c r="G57" s="188"/>
      <c r="H57" s="188"/>
      <c r="I57" s="108"/>
      <c r="J57" s="10"/>
      <c r="K57" s="10"/>
      <c r="L57" s="10"/>
    </row>
    <row r="58" spans="1:12" ht="12.75">
      <c r="A58" s="106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6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2"/>
      <c r="H63" s="183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2:I32 A34:D34 A30:I30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30" zoomScaleSheetLayoutView="130" zoomScalePageLayoutView="0" workbookViewId="0" topLeftCell="A1">
      <selection activeCell="A1" sqref="A1:K115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9.8515625" style="51" customWidth="1"/>
    <col min="12" max="16384" width="9.140625" style="51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278</v>
      </c>
      <c r="J4" s="58" t="s">
        <v>319</v>
      </c>
      <c r="K4" s="59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2">
        <f>J9+J16+J26+J35+J39</f>
        <v>36729603</v>
      </c>
      <c r="K8" s="52">
        <f>K9+K16+K26+K35+K39</f>
        <v>35899932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2936219</v>
      </c>
      <c r="K9" s="52">
        <f>SUM(K10:K15)</f>
        <v>5254434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1084530</v>
      </c>
      <c r="K11" s="7">
        <v>3432101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1851689</v>
      </c>
      <c r="K12" s="7">
        <f>1802333+20000</f>
        <v>1822333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32423284</v>
      </c>
      <c r="K16" s="52">
        <f>SUM(K17:K25)</f>
        <v>30281098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9752265</v>
      </c>
      <c r="K18" s="7">
        <v>6829198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12340967</v>
      </c>
      <c r="K19" s="7">
        <v>12895911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1886588</v>
      </c>
      <c r="K20" s="7">
        <v>2275380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350000</v>
      </c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694195</v>
      </c>
      <c r="K23" s="7">
        <v>881340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1370100</v>
      </c>
      <c r="K26" s="52">
        <f>SUM(K27:K34)</f>
        <v>364400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1370100</v>
      </c>
      <c r="K33" s="7">
        <v>344400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2">
        <f>J41+J49+J56+J64</f>
        <v>43575724</v>
      </c>
      <c r="K40" s="52">
        <f>K41+K49+K56+K64</f>
        <v>37258068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14771166</v>
      </c>
      <c r="K41" s="52">
        <f>SUM(K42:K48)</f>
        <v>14401402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2109304</v>
      </c>
      <c r="K42" s="7">
        <v>1877226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406121</v>
      </c>
      <c r="K44" s="7">
        <v>121736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2442441</v>
      </c>
      <c r="K45" s="7">
        <v>2589140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9813300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20079355</v>
      </c>
      <c r="K49" s="52">
        <f>SUM(K50:K55)</f>
        <v>12015932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13426555</v>
      </c>
      <c r="K51" s="7">
        <v>9471807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16177</v>
      </c>
      <c r="K53" s="7">
        <v>97057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636222</v>
      </c>
      <c r="K54" s="7">
        <v>842251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6000401</v>
      </c>
      <c r="K55" s="7">
        <v>1604817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7815571</v>
      </c>
      <c r="K56" s="52">
        <v>9311679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>
        <v>8000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7815571</v>
      </c>
      <c r="K62" s="7">
        <f>1487941+7815738</f>
        <v>9303679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909632</v>
      </c>
      <c r="K64" s="7">
        <v>1529055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239631</v>
      </c>
      <c r="K65" s="7">
        <v>2742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2">
        <f>J7+J8+J40+J65</f>
        <v>80544958</v>
      </c>
      <c r="K66" s="52">
        <f>K7+K8+K40+K65</f>
        <v>73160742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3">
        <f>J70+J71+J72+J78+J79+J82+J85</f>
        <v>41146831</v>
      </c>
      <c r="K69" s="53">
        <f>K70+K71+K72+K78+K79+K82+K85</f>
        <v>53103155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-514080</v>
      </c>
      <c r="K72" s="52">
        <f>K73+K74-K75+K76+K77</f>
        <v>1509697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5200746</v>
      </c>
      <c r="K74" s="7">
        <v>5200746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5714826</v>
      </c>
      <c r="K75" s="7">
        <v>3691049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-8805598</v>
      </c>
      <c r="K79" s="52">
        <f>K80-K81</f>
        <v>-4121038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8805598</v>
      </c>
      <c r="K81" s="7">
        <v>4121038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150709</v>
      </c>
      <c r="K82" s="52">
        <f>K83-K84</f>
        <v>5398696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150709</v>
      </c>
      <c r="K83" s="7">
        <v>5398696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2">
        <f>SUM(J91:J99)</f>
        <v>1782378</v>
      </c>
      <c r="K90" s="52">
        <f>SUM(K91:K99)</f>
        <v>1478509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288813</v>
      </c>
      <c r="K92" s="7">
        <v>515104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1186658</v>
      </c>
      <c r="K93" s="7">
        <v>963405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223087</v>
      </c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83820</v>
      </c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2">
        <f>SUM(J101:J112)</f>
        <v>37615749</v>
      </c>
      <c r="K100" s="52">
        <f>SUM(K101:K112)</f>
        <v>18412914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2072722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4131622</v>
      </c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24101414</v>
      </c>
      <c r="K105" s="7">
        <v>15508209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>
        <v>289118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1289691</v>
      </c>
      <c r="K108" s="7">
        <v>646017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5286503</v>
      </c>
      <c r="K109" s="7">
        <v>1906970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733797</v>
      </c>
      <c r="K112" s="7">
        <v>62600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/>
      <c r="K113" s="7">
        <v>166164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2">
        <f>J69+J86+J90+J100+J113</f>
        <v>80544958</v>
      </c>
      <c r="K114" s="52">
        <f>K69+K86+K90+K100+K113</f>
        <v>73160742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/>
      <c r="K115" s="8"/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A1:I65536 J82:J65536 J1:J10 J13:J16 J21 J24:J28 J30:J41 J48:J51 J56:J59 J64:J69 J76:J80 L1:IV65536 J71:K73 K48:K69 K75:K65536 K1:K46"/>
    <dataValidation type="whole" operator="greaterThanOrEqual" allowBlank="1" showInputMessage="1" showErrorMessage="1" errorTitle="Pogrešan unos" error="Mogu se unijeti samo cjelobrojne pozitivne vrijednosti." sqref="J11:J12 J17:J20 J22:J23 J29 J42:J47 J52:J55 J60:J63 K47 J81 J74:J75 J70:K70 K74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3">
        <f>SUM(J8:J9)</f>
        <v>44231497</v>
      </c>
      <c r="K7" s="53">
        <f>SUM(K8:K9)</f>
        <v>17845111</v>
      </c>
      <c r="L7" s="53">
        <f>SUM(L8:L9)</f>
        <v>47559597</v>
      </c>
      <c r="M7" s="53">
        <f>SUM(M8:M9)</f>
        <v>20354506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43461969</v>
      </c>
      <c r="K8" s="7">
        <v>17456999</v>
      </c>
      <c r="L8" s="7">
        <v>47361464</v>
      </c>
      <c r="M8" s="7">
        <v>20252148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769528</v>
      </c>
      <c r="K9" s="7">
        <v>388112</v>
      </c>
      <c r="L9" s="7">
        <v>198133</v>
      </c>
      <c r="M9" s="7">
        <v>102358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f>J11+J12+J16+J20+J21+J22+J25+J26</f>
        <v>42933952</v>
      </c>
      <c r="K10" s="52">
        <f>K11+K12+K16+K20+K21+K22+K25+K26</f>
        <v>15759940</v>
      </c>
      <c r="L10" s="52">
        <f>L11+L12+L16+L20+L21+L22+L25+L26</f>
        <v>42120806</v>
      </c>
      <c r="M10" s="52">
        <f>M11+M12+M16+M20+M21+M22+M25+M26</f>
        <v>17601472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13816</v>
      </c>
      <c r="K11" s="7">
        <v>124420</v>
      </c>
      <c r="L11" s="7">
        <v>230435</v>
      </c>
      <c r="M11" s="7">
        <v>342564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f>SUM(J13:J15)</f>
        <v>25965327</v>
      </c>
      <c r="K12" s="52">
        <f>SUM(K13:K15)</f>
        <v>9651846</v>
      </c>
      <c r="L12" s="52">
        <f>SUM(L13:L15)</f>
        <v>33355763</v>
      </c>
      <c r="M12" s="52">
        <f>SUM(M13:M15)</f>
        <v>14251178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12410271</v>
      </c>
      <c r="K13" s="7">
        <v>5135015</v>
      </c>
      <c r="L13" s="7">
        <v>13179696</v>
      </c>
      <c r="M13" s="7">
        <v>5854045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8569471</v>
      </c>
      <c r="K14" s="7">
        <v>2620936</v>
      </c>
      <c r="L14" s="7">
        <v>9531166</v>
      </c>
      <c r="M14" s="7">
        <v>3569507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4985585</v>
      </c>
      <c r="K15" s="7">
        <v>1895895</v>
      </c>
      <c r="L15" s="7">
        <v>10644901</v>
      </c>
      <c r="M15" s="7">
        <v>4827626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f>SUM(J17:J19)</f>
        <v>12663263</v>
      </c>
      <c r="K16" s="52">
        <f>SUM(K17:K19)</f>
        <v>4689689</v>
      </c>
      <c r="L16" s="52">
        <f>SUM(L17:L19)</f>
        <v>4933352</v>
      </c>
      <c r="M16" s="52">
        <f>SUM(M17:M19)</f>
        <v>1909627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8107267</v>
      </c>
      <c r="K17" s="7">
        <v>2975768</v>
      </c>
      <c r="L17" s="7">
        <v>2438778</v>
      </c>
      <c r="M17" s="7">
        <v>445117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2710087</v>
      </c>
      <c r="K18" s="7">
        <v>1011984</v>
      </c>
      <c r="L18" s="7">
        <v>1839167</v>
      </c>
      <c r="M18" s="7">
        <v>1223878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1845909</v>
      </c>
      <c r="K19" s="7">
        <v>701937</v>
      </c>
      <c r="L19" s="7">
        <v>655407</v>
      </c>
      <c r="M19" s="7">
        <v>240632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1907933</v>
      </c>
      <c r="K20" s="7">
        <v>654179</v>
      </c>
      <c r="L20" s="7">
        <v>1848092</v>
      </c>
      <c r="M20" s="7">
        <v>640715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2322931</v>
      </c>
      <c r="K21" s="7">
        <v>831973</v>
      </c>
      <c r="L21" s="7">
        <v>1581904</v>
      </c>
      <c r="M21" s="7">
        <v>433552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>
        <f>SUM(J23:J24)</f>
        <v>0</v>
      </c>
      <c r="K22" s="52">
        <f>SUM(K23:K24)</f>
        <v>0</v>
      </c>
      <c r="L22" s="52"/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60682</v>
      </c>
      <c r="K26" s="7">
        <v>-192167</v>
      </c>
      <c r="L26" s="7">
        <v>171260</v>
      </c>
      <c r="M26" s="7">
        <v>23836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f>SUM(J28:J32)</f>
        <v>422</v>
      </c>
      <c r="K27" s="52">
        <f>SUM(K28:K32)</f>
        <v>-448</v>
      </c>
      <c r="L27" s="52">
        <f>SUM(L28:L32)</f>
        <v>235</v>
      </c>
      <c r="M27" s="52">
        <f>SUM(M28:M32)</f>
        <v>74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422</v>
      </c>
      <c r="K29" s="7">
        <v>-448</v>
      </c>
      <c r="L29" s="7">
        <v>235</v>
      </c>
      <c r="M29" s="7">
        <v>74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f>SUM(J34:J37)</f>
        <v>103257</v>
      </c>
      <c r="K33" s="52">
        <f>SUM(K34:K37)</f>
        <v>45364</v>
      </c>
      <c r="L33" s="52">
        <f>SUM(L34:L37)</f>
        <v>40330</v>
      </c>
      <c r="M33" s="52">
        <f>SUM(M34:M37)</f>
        <v>18902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103257</v>
      </c>
      <c r="K35" s="7">
        <v>45364</v>
      </c>
      <c r="L35" s="7">
        <v>40330</v>
      </c>
      <c r="M35" s="7">
        <v>18902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f>J7+J27+J38+J40</f>
        <v>44231919</v>
      </c>
      <c r="K42" s="52">
        <f>K7+K27+K38+K40</f>
        <v>17844663</v>
      </c>
      <c r="L42" s="52">
        <f>L7+L27+L38+L40</f>
        <v>47559832</v>
      </c>
      <c r="M42" s="52">
        <f>M7+M27+M38+M40</f>
        <v>20354580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f>J10+J33+J39+J41</f>
        <v>43037209</v>
      </c>
      <c r="K43" s="52">
        <f>K10+K33+K39+K41</f>
        <v>15805304</v>
      </c>
      <c r="L43" s="52">
        <f>L10+L33+L39+L41</f>
        <v>42161136</v>
      </c>
      <c r="M43" s="52">
        <f>M10+M33+M39+M41</f>
        <v>17620374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f>J42-J43</f>
        <v>1194710</v>
      </c>
      <c r="K44" s="52">
        <f>K42-K43</f>
        <v>2039359</v>
      </c>
      <c r="L44" s="52">
        <f>L42-L43</f>
        <v>5398696</v>
      </c>
      <c r="M44" s="52">
        <f>M42-M43</f>
        <v>2734206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1194710</v>
      </c>
      <c r="K45" s="52">
        <f>IF(K42&gt;K43,K42-K43,0)</f>
        <v>2039359</v>
      </c>
      <c r="L45" s="52">
        <f>IF(L42&gt;L43,L42-L43,0)</f>
        <v>5398696</v>
      </c>
      <c r="M45" s="52">
        <f>IF(M42&gt;M43,M42-M43,0)</f>
        <v>2734206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f>J44-J47</f>
        <v>1194710</v>
      </c>
      <c r="K48" s="52">
        <f>K44-K47</f>
        <v>2039359</v>
      </c>
      <c r="L48" s="52">
        <f>L44-L47</f>
        <v>5398696</v>
      </c>
      <c r="M48" s="52">
        <f>M44-M47</f>
        <v>2734206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1194710</v>
      </c>
      <c r="K49" s="52">
        <f>IF(K48&gt;0,K48,0)</f>
        <v>2039359</v>
      </c>
      <c r="L49" s="52">
        <f>IF(L48&gt;0,L48,0)</f>
        <v>5398696</v>
      </c>
      <c r="M49" s="52">
        <f>IF(M48&gt;0,M48,0)</f>
        <v>2734206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63" sqref="K6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338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7">
        <f>815037+379673</f>
        <v>1194710</v>
      </c>
      <c r="K7" s="7">
        <v>5398696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1907933</v>
      </c>
      <c r="K8" s="7">
        <v>1848092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/>
      <c r="K9" s="7">
        <f>289118+166164</f>
        <v>455282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f>24868+3282774+6455+250000</f>
        <v>3564097</v>
      </c>
      <c r="K10" s="7">
        <v>8587221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618551</v>
      </c>
      <c r="K11" s="7">
        <v>369764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f>5785891+355601</f>
        <v>6141492</v>
      </c>
      <c r="K12" s="7">
        <f>11956324-2308700</f>
        <v>9647624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52">
        <f>SUM(J7:J12)</f>
        <v>13426783</v>
      </c>
      <c r="K13" s="52">
        <f>SUM(K7:K12)</f>
        <v>26306679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f>3179651+737126+621091+192860+2236856+58186</f>
        <v>7025770</v>
      </c>
      <c r="K14" s="7">
        <f>15441223+671197+3379533</f>
        <v>19491953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f>4502954+122559+379673</f>
        <v>5005186</v>
      </c>
      <c r="K15" s="7">
        <v>3279125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>
        <v>20000</v>
      </c>
      <c r="K17" s="7">
        <v>303869</v>
      </c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2">
        <f>SUM(J14:J17)</f>
        <v>12050956</v>
      </c>
      <c r="K18" s="52">
        <f>SUM(K14:K17)</f>
        <v>23074947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IF(J13&gt;J18,J13-J18,0)</f>
        <v>1375827</v>
      </c>
      <c r="K19" s="52">
        <f>IF(K13&gt;K18,K13-K18,0)</f>
        <v>3231732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f>1460111+288852</f>
        <v>1748963</v>
      </c>
      <c r="K28" s="7">
        <v>2612309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3">
        <f>SUM(J28:J30)</f>
        <v>1748963</v>
      </c>
      <c r="K31" s="52">
        <f>SUM(K28:K30)</f>
        <v>2612309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IF(J31&gt;J27,J31-J27,0)</f>
        <v>1748963</v>
      </c>
      <c r="K33" s="52">
        <f>IF(K31&gt;K27,K31-K27,0)</f>
        <v>2612309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619423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373136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1232921</v>
      </c>
      <c r="K49" s="7">
        <v>909632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>
        <v>619423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373136</v>
      </c>
      <c r="K51" s="7"/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0">
        <v>859785</v>
      </c>
      <c r="K52" s="60">
        <v>1529055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9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2.75">
      <c r="A2" s="126" t="s">
        <v>340</v>
      </c>
      <c r="B2" s="73"/>
      <c r="C2" s="270" t="s">
        <v>282</v>
      </c>
      <c r="D2" s="270"/>
      <c r="E2" s="127" t="s">
        <v>343</v>
      </c>
      <c r="F2" s="42" t="s">
        <v>250</v>
      </c>
      <c r="G2" s="271" t="s">
        <v>344</v>
      </c>
      <c r="H2" s="272"/>
      <c r="I2" s="73"/>
      <c r="J2" s="73"/>
      <c r="K2" s="73"/>
      <c r="L2" s="76"/>
    </row>
    <row r="3" spans="1:11" ht="34.5">
      <c r="A3" s="273" t="s">
        <v>59</v>
      </c>
      <c r="B3" s="273"/>
      <c r="C3" s="273"/>
      <c r="D3" s="273"/>
      <c r="E3" s="273"/>
      <c r="F3" s="273"/>
      <c r="G3" s="273"/>
      <c r="H3" s="273"/>
      <c r="I3" s="79" t="s">
        <v>305</v>
      </c>
      <c r="J3" s="80" t="s">
        <v>150</v>
      </c>
      <c r="K3" s="80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2">
        <v>2</v>
      </c>
      <c r="J4" s="81" t="s">
        <v>283</v>
      </c>
      <c r="K4" s="81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50315800</v>
      </c>
      <c r="K5" s="44">
        <v>50315800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3">
        <v>2</v>
      </c>
      <c r="J6" s="45"/>
      <c r="K6" s="45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2023777</v>
      </c>
      <c r="K7" s="45">
        <v>1509697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3">
        <v>4</v>
      </c>
      <c r="J8" s="7">
        <v>-7438236</v>
      </c>
      <c r="K8" s="7">
        <v>-4121038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-844649</v>
      </c>
      <c r="K9" s="45">
        <v>5398696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/>
      <c r="K10" s="45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/>
      <c r="K11" s="45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/>
      <c r="K12" s="45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/>
      <c r="K13" s="45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7">
        <f>SUM(J5:J13)</f>
        <v>44056692</v>
      </c>
      <c r="K14" s="77">
        <f>SUM(K5:K13)</f>
        <v>53103155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/>
      <c r="K15" s="45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/>
      <c r="K16" s="45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/>
      <c r="K17" s="45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/>
      <c r="K18" s="45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/>
      <c r="K19" s="45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/>
      <c r="K20" s="45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/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2017-10-30T13:26:46Z</cp:lastPrinted>
  <dcterms:created xsi:type="dcterms:W3CDTF">2008-10-17T11:51:54Z</dcterms:created>
  <dcterms:modified xsi:type="dcterms:W3CDTF">2017-10-30T13:41:07Z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