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<sst xmlns="http://schemas.openxmlformats.org/spreadsheetml/2006/main" count="406" uniqueCount="350">
  <si>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</si>
  <si>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</si>
  <si>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</si>
  <si>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</si>
  <si>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</si>
  <si>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</si>
  <si>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</si>
  <si>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</si>
  <si>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</si>
  <si>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</si>
  <si>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</si>
  <si>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</si>
  <si>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</si>
  <si>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</si>
  <si>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</si>
  <si>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</si>
  <si>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</si>
  <si>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</si>
  <si>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</si>
  <si>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</si>
  <si>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</si>
  <si>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</si>
  <si>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</si>
  <si>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</si>
  <si>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</si>
  <si>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</si>
  <si>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</si>
  <si>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</si>
  <si>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</si>
  <si>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</si>
  <si>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</si>
  <si>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</si>
  <si>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</si>
  <si>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</si>
  <si>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</si>
  <si>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</si>
  <si>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</si>
  <si>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</si>
  <si>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</si>
  <si>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</si>
  <si>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</si>
  <si>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</si>
  <si>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</si>
  <si>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</si>
  <si>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</si>
  <si>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</si>
  <si>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</si>
  <si>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</si>
  <si>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</si>
  <si>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</si>
  <si>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</si>
  <si>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</si>
  <si>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</si>
  <si>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</si>
  <si>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</si>
  <si>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</si>
  <si>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</si>
  <si>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</si>
  <si>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</si>
  <si>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</si>
  <si>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</si>
  <si>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</si>
  <si>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</si>
  <si>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</si>
  <si>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</si>
  <si>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</si>
  <si>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</si>
  <si>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</si>
  <si>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</si>
  <si>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</si>
  <si>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</si>
  <si>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</si>
  <si>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</si>
  <si>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</si>
  <si>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</si>
  <si>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</si>
  <si>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</si>
  <si>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</si>
  <si>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</si>
  <si>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</si>
  <si>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</si>
  <si>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</si>
  <si>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</si>
  <si>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</si>
  <si>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</si>
  <si>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</si>
  <si>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</si>
  <si>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</si>
  <si>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</si>
  <si>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</si>
  <si>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</si>
  <si>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</si>
  <si>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</si>
  <si>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</si>
  <si>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</si>
  <si>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</si>
  <si>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</si>
  <si>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</si>
  <si>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</si>
  <si>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</si>
  <si>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</si>
  <si>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</si>
  <si>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</si>
  <si>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</si>
  <si>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</si>
  <si>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</si>
  <si>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</si>
  <si>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</si>
  <si>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</si>
  <si>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</si>
  <si>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</si>
  <si>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</si>
  <si>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</si>
  <si>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</si>
  <si>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</si>
  <si>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</si>
  <si>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</si>
  <si>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</si>
  <si>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</si>
  <si>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</si>
  <si>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</si>
  <si>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</si>
  <si>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</si>
  <si>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</si>
  <si>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</si>
  <si>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</si>
  <si>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</si>
  <si>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</si>
  <si>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</si>
  <si>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</si>
  <si>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</si>
  <si>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</si>
  <si>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</si>
  <si>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</si>
  <si>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</si>
  <si>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</si>
  <si>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</si>
  <si>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</si>
  <si>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</si>
  <si>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</si>
  <si>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</si>
  <si>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</si>
  <si>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</si>
  <si>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</si>
  <si>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</si>
  <si>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</si>
  <si>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</si>
  <si>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</si>
  <si>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</si>
  <si>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</si>
  <si>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</si>
  <si>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</si>
  <si>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</si>
  <si>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</si>
  <si>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</si>
  <si>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</si>
  <si>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</si>
  <si>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</si>
  <si>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</si>
  <si>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</si>
  <si>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</si>
  <si>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</si>
  <si>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</si>
  <si>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</si>
  <si>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</si>
  <si>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</si>
  <si>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</si>
  <si>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</si>
  <si>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</si>
  <si>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</si>
  <si>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</si>
  <si>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</si>
  <si>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</si>
  <si>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</si>
  <si>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</si>
  <si>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</si>
  <si>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</si>
  <si>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</si>
  <si>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</si>
  <si>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</si>
  <si>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</si>
  <si>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</si>
  <si>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</si>
  <si>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</si>
  <si>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</si>
  <si>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</si>
  <si>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</si>
  <si>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</si>
  <si>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</si>
  <si>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</si>
  <si>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</si>
  <si>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</si>
  <si>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</si>
  <si>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</si>
  <si>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</si>
  <si>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</si>
  <si>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</si>
  <si>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</si>
  <si>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</si>
  <si>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</si>
  <si>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</si>
  <si>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</si>
  <si>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</si>
  <si>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</si>
  <si>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</si>
  <si>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</si>
  <si>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</si>
  <si>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</si>
  <si>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</si>
  <si>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</si>
  <si>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</si>
  <si>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</si>
  <si>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</si>
  <si>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</si>
  <si>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</si>
  <si>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</si>
  <si>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</si>
  <si>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</si>
  <si>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</si>
  <si>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</si>
  <si>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</si>
  <si>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</si>
  <si>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</si>
  <si>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</si>
  <si>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</si>
  <si>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</si>
  <si>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</si>
  <si>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</si>
  <si>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</si>
  <si>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</si>
  <si>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</si>
  <si>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</si>
  <si>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</si>
  <si>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</si>
  <si>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</si>
  <si>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</si>
  <si>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</si>
  <si>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</si>
  <si>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</si>
  <si>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</si>
  <si>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</si>
  <si>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</si>
  <si>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</si>
  <si>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</si>
  <si>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</si>
  <si>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</si>
  <si>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</si>
  <si>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</si>
  <si>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</si>
  <si>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</si>
  <si>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</si>
  <si>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</si>
  <si>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</si>
  <si>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</si>
  <si>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</si>
  <si>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</si>
  <si>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</si>
  <si>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</si>
  <si>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</si>
  <si>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</si>
  <si>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</si>
  <si>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</si>
  <si>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</si>
  <si>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</si>
  <si>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</si>
  <si>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</si>
  <si>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</si>
  <si>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</si>
  <si>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</si>
  <si>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</si>
  <si>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</si>
  <si>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</si>
  <si>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</si>
  <si>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</si>
  <si>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</si>
  <si>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</si>
  <si>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</si>
  <si>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</si>
  <si>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</si>
  <si>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</si>
  <si>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</si>
  <si>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</si>
  <si>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</si>
  <si>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</si>
  <si>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</si>
  <si>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</si>
  <si>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</si>
  <si>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</si>
  <si>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</si>
  <si>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</si>
  <si>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</si>
  <si>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</si>
  <si>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</si>
  <si>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</si>
  <si>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</si>
  <si>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</si>
  <si>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</si>
  <si>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</si>
  <si>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</si>
  <si>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</si>
  <si>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</si>
  <si>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</si>
  <si>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</si>
  <si>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</si>
  <si>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</si>
  <si>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</si>
  <si>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</si>
  <si>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</si>
  <si>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</si>
  <si>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</si>
  <si>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</si>
  <si>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</si>
  <si>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</si>
  <si>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</si>
  <si>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</si>
  <si>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</si>
  <si>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</si>
  <si>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</si>
  <si>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</si>
  <si>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</si>
  <si>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</si>
  <si>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</si>
  <si>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</si>
  <si>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</si>
  <si>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</si>
  <si>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</si>
  <si>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</si>
  <si>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</si>
  <si>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</si>
  <si>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</si>
  <si>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</si>
  <si>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</si>
  <si>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</si>
  <si>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</si>
  <si>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 xml:space="preserve">PULJANKA-BRIONKA  d.o.o.  </t>
  </si>
  <si>
    <t>01475142</t>
  </si>
  <si>
    <t>BRTONIGLA</t>
  </si>
  <si>
    <t>03866904</t>
  </si>
  <si>
    <t>MATELJAK TEA</t>
  </si>
  <si>
    <t>052/541684</t>
  </si>
  <si>
    <t>tea.mateljak@brionka.hr</t>
  </si>
  <si>
    <t>SOLDATIĆ KORADO</t>
  </si>
  <si>
    <t>Obveznik: GRUPA BRIONKA</t>
  </si>
  <si>
    <t>052/350915</t>
  </si>
  <si>
    <t>GRUPA BRIONKA</t>
  </si>
  <si>
    <t>01.01.2014.</t>
  </si>
  <si>
    <t>30.06.2014.</t>
  </si>
  <si>
    <t>BRIONKA-TRGOVINA d.o.o.</t>
  </si>
  <si>
    <t>u razdoblju 01.01.2014. do 30.06.2014.</t>
  </si>
  <si>
    <t>stanje na dan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</si>
</sst>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30" sqref="E30:G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6" t="s">
        <v>345</v>
      </c>
      <c r="F2" s="12"/>
      <c r="G2" s="13" t="s">
        <v>250</v>
      </c>
      <c r="H2" s="116" t="s">
        <v>346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9" t="s">
        <v>255</v>
      </c>
      <c r="B14" s="140"/>
      <c r="C14" s="149">
        <v>52100</v>
      </c>
      <c r="D14" s="150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9" t="s">
        <v>257</v>
      </c>
      <c r="B18" s="140"/>
      <c r="C18" s="146" t="s">
        <v>329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9" t="s">
        <v>258</v>
      </c>
      <c r="B20" s="140"/>
      <c r="C20" s="146" t="s">
        <v>330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9" t="s">
        <v>259</v>
      </c>
      <c r="B22" s="140"/>
      <c r="C22" s="117">
        <v>359</v>
      </c>
      <c r="D22" s="143" t="s">
        <v>327</v>
      </c>
      <c r="E22" s="151"/>
      <c r="F22" s="152"/>
      <c r="G22" s="139"/>
      <c r="H22" s="154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9" t="s">
        <v>260</v>
      </c>
      <c r="B24" s="140"/>
      <c r="C24" s="117">
        <v>18</v>
      </c>
      <c r="D24" s="143" t="s">
        <v>331</v>
      </c>
      <c r="E24" s="151"/>
      <c r="F24" s="151"/>
      <c r="G24" s="152"/>
      <c r="H24" s="49" t="s">
        <v>261</v>
      </c>
      <c r="I24" s="118">
        <v>232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39" t="s">
        <v>262</v>
      </c>
      <c r="B26" s="140"/>
      <c r="C26" s="119" t="s">
        <v>332</v>
      </c>
      <c r="D26" s="25"/>
      <c r="E26" s="33"/>
      <c r="F26" s="24"/>
      <c r="G26" s="153" t="s">
        <v>263</v>
      </c>
      <c r="H26" s="140"/>
      <c r="I26" s="120" t="s">
        <v>333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7" t="s">
        <v>334</v>
      </c>
      <c r="B30" s="158"/>
      <c r="C30" s="158"/>
      <c r="D30" s="159"/>
      <c r="E30" s="157" t="s">
        <v>327</v>
      </c>
      <c r="F30" s="158"/>
      <c r="G30" s="158"/>
      <c r="H30" s="131" t="s">
        <v>335</v>
      </c>
      <c r="I30" s="132"/>
      <c r="J30" s="10"/>
      <c r="K30" s="10"/>
      <c r="L30" s="10"/>
    </row>
    <row r="31" spans="1:12" ht="12.75">
      <c r="A31" s="90"/>
      <c r="B31" s="22"/>
      <c r="C31" s="21"/>
      <c r="D31" s="155"/>
      <c r="E31" s="155"/>
      <c r="F31" s="155"/>
      <c r="G31" s="156"/>
      <c r="H31" s="16"/>
      <c r="I31" s="97"/>
      <c r="J31" s="10"/>
      <c r="K31" s="10"/>
      <c r="L31" s="10"/>
    </row>
    <row r="32" spans="1:12" ht="12.75">
      <c r="A32" s="157" t="s">
        <v>347</v>
      </c>
      <c r="B32" s="158"/>
      <c r="C32" s="158"/>
      <c r="D32" s="159"/>
      <c r="E32" s="157" t="s">
        <v>336</v>
      </c>
      <c r="F32" s="158"/>
      <c r="G32" s="158"/>
      <c r="H32" s="131" t="s">
        <v>337</v>
      </c>
      <c r="I32" s="132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31"/>
      <c r="I34" s="132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31"/>
      <c r="I36" s="132"/>
      <c r="J36" s="10"/>
      <c r="K36" s="10"/>
      <c r="L36" s="10"/>
    </row>
    <row r="37" spans="1:12" ht="12.75">
      <c r="A37" s="99"/>
      <c r="B37" s="30"/>
      <c r="C37" s="169"/>
      <c r="D37" s="170"/>
      <c r="E37" s="16"/>
      <c r="F37" s="169"/>
      <c r="G37" s="170"/>
      <c r="H37" s="16"/>
      <c r="I37" s="91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31"/>
      <c r="I38" s="132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31"/>
      <c r="I40" s="132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58"/>
      <c r="H44" s="158"/>
      <c r="I44" s="159"/>
      <c r="J44" s="10"/>
      <c r="K44" s="10"/>
      <c r="L44" s="10"/>
    </row>
    <row r="45" spans="1:12" ht="12.75">
      <c r="A45" s="99"/>
      <c r="B45" s="30"/>
      <c r="C45" s="169"/>
      <c r="D45" s="170"/>
      <c r="E45" s="16"/>
      <c r="F45" s="169"/>
      <c r="G45" s="171"/>
      <c r="H45" s="35"/>
      <c r="I45" s="103"/>
      <c r="J45" s="10"/>
      <c r="K45" s="10"/>
      <c r="L45" s="10"/>
    </row>
    <row r="46" spans="1:12" ht="12.75">
      <c r="A46" s="128" t="s">
        <v>268</v>
      </c>
      <c r="B46" s="178"/>
      <c r="C46" s="143" t="s">
        <v>338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8" t="s">
        <v>270</v>
      </c>
      <c r="B48" s="178"/>
      <c r="C48" s="179" t="s">
        <v>343</v>
      </c>
      <c r="D48" s="180"/>
      <c r="E48" s="181"/>
      <c r="F48" s="16"/>
      <c r="G48" s="49" t="s">
        <v>271</v>
      </c>
      <c r="H48" s="179" t="s">
        <v>339</v>
      </c>
      <c r="I48" s="181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8" t="s">
        <v>257</v>
      </c>
      <c r="B50" s="178"/>
      <c r="C50" s="184" t="s">
        <v>340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9" t="s">
        <v>272</v>
      </c>
      <c r="B52" s="140"/>
      <c r="C52" s="179" t="s">
        <v>341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4"/>
      <c r="B53" s="20"/>
      <c r="C53" s="174" t="s">
        <v>273</v>
      </c>
      <c r="D53" s="174"/>
      <c r="E53" s="174"/>
      <c r="F53" s="174"/>
      <c r="G53" s="174"/>
      <c r="H53" s="174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5" t="s">
        <v>274</v>
      </c>
      <c r="C55" s="186"/>
      <c r="D55" s="186"/>
      <c r="E55" s="186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4"/>
      <c r="B57" s="187" t="s">
        <v>307</v>
      </c>
      <c r="C57" s="188"/>
      <c r="D57" s="188"/>
      <c r="E57" s="188"/>
      <c r="F57" s="188"/>
      <c r="G57" s="188"/>
      <c r="H57" s="188"/>
      <c r="I57" s="106"/>
      <c r="J57" s="10"/>
      <c r="K57" s="10"/>
      <c r="L57" s="10"/>
    </row>
    <row r="58" spans="1:12" ht="12.75">
      <c r="A58" s="104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4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2"/>
      <c r="H63" s="183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84" sqref="K8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0.8515625" style="50" customWidth="1"/>
    <col min="12" max="16384" width="9.140625" style="50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344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6" t="s">
        <v>278</v>
      </c>
      <c r="J4" s="57" t="s">
        <v>319</v>
      </c>
      <c r="K4" s="58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5">
        <v>2</v>
      </c>
      <c r="J5" s="54">
        <v>3</v>
      </c>
      <c r="K5" s="54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1">
        <f>J9+J16+J26+J35+J39</f>
        <v>38329211</v>
      </c>
      <c r="K8" s="51">
        <f>K9+K16+K26+K35+K39</f>
        <v>40766252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1">
        <f>SUM(J10:J15)</f>
        <v>2160404</v>
      </c>
      <c r="K9" s="51">
        <f>SUM(K10:K15)</f>
        <v>2064590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227626</v>
      </c>
      <c r="K10" s="7">
        <v>153287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1932778</v>
      </c>
      <c r="K12" s="7">
        <v>1911303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1">
        <f>SUM(J17:J25)</f>
        <v>34616457</v>
      </c>
      <c r="K16" s="51">
        <f>SUM(K17:K25)</f>
        <v>37331561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10503857</v>
      </c>
      <c r="K18" s="7">
        <v>10386635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16141331</v>
      </c>
      <c r="K19" s="7">
        <f>17950809+966212</f>
        <v>18917021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572000</v>
      </c>
      <c r="K23" s="7">
        <v>628636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1">
        <f>SUM(J27:J34)</f>
        <v>1552350</v>
      </c>
      <c r="K26" s="51">
        <f>SUM(K27:K34)</f>
        <v>1370101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1552350</v>
      </c>
      <c r="K29" s="7">
        <v>1370101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1">
        <f>J41+J49+J56+J64</f>
        <v>38482662</v>
      </c>
      <c r="K40" s="51">
        <f>K41+K49+K56+K64</f>
        <v>41804761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1">
        <f>SUM(J42:J48)</f>
        <v>13499095</v>
      </c>
      <c r="K41" s="51">
        <f>SUM(K42:K48)</f>
        <v>13761417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2659198</v>
      </c>
      <c r="K42" s="7">
        <v>2173774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289887</v>
      </c>
      <c r="K44" s="7">
        <v>486331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736710</v>
      </c>
      <c r="K45" s="7">
        <v>1288012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9813300</v>
      </c>
      <c r="K47" s="7">
        <v>9813300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1">
        <f>SUM(J50:J55)</f>
        <v>17331602</v>
      </c>
      <c r="K49" s="51">
        <f>SUM(K50:K55)</f>
        <v>20395095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5240852</v>
      </c>
      <c r="K51" s="7">
        <v>17219354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10355762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106456</v>
      </c>
      <c r="K53" s="7">
        <v>25787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387636</v>
      </c>
      <c r="K54" s="7">
        <v>744311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1240896</v>
      </c>
      <c r="K55" s="7">
        <v>2405643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1">
        <f>SUM(J57:J63)</f>
        <v>7060194</v>
      </c>
      <c r="K56" s="51">
        <f>SUM(K57:K63)</f>
        <v>6808074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>
        <v>52825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1835545</v>
      </c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5224649</v>
      </c>
      <c r="K62" s="7">
        <v>6755249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591771</v>
      </c>
      <c r="K64" s="7">
        <v>840175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129057</v>
      </c>
      <c r="K65" s="7">
        <v>127861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1">
        <f>J7+J8+J40+J65</f>
        <v>76940930</v>
      </c>
      <c r="K66" s="51">
        <f>K7+K8+K40+K65</f>
        <v>82698874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2">
        <f>J70+J71+J72+J78+J79+J82+J85</f>
        <v>37386509</v>
      </c>
      <c r="K69" s="52">
        <f>K70+K71+K72+K78+K79+K82+K85</f>
        <v>39984430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1">
        <f>J73+J74-J75+J76+J77</f>
        <v>7977015</v>
      </c>
      <c r="K72" s="51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2927674</v>
      </c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6188076</v>
      </c>
      <c r="K74" s="7">
        <v>5200746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5200746</v>
      </c>
      <c r="K75" s="7">
        <v>5200746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4062011</v>
      </c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31513</v>
      </c>
      <c r="K78" s="7">
        <v>31513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1">
        <f>J80-J81</f>
        <v>1856124</v>
      </c>
      <c r="K79" s="51">
        <f>K80-K81</f>
        <v>-9000436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1856124</v>
      </c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>
        <v>9000436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1">
        <f>J83-J84</f>
        <v>-22793943</v>
      </c>
      <c r="K82" s="51">
        <f>K83-K84</f>
        <v>-1362447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22793943</v>
      </c>
      <c r="K84" s="7">
        <v>1362447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1">
        <f>SUM(J87:J89)</f>
        <v>687878</v>
      </c>
      <c r="K86" s="51">
        <f>SUM(K87:K89)</f>
        <v>687878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680000</v>
      </c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7878</v>
      </c>
      <c r="K88" s="7">
        <v>680000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>
        <v>7878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1">
        <f>SUM(J91:J99)</f>
        <v>4355111</v>
      </c>
      <c r="K90" s="51">
        <f>SUM(K91:K99)</f>
        <v>8057855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4355111</v>
      </c>
      <c r="K93" s="7">
        <v>5980343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>
        <v>2077512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1">
        <f>SUM(J101:J112)</f>
        <v>34426251</v>
      </c>
      <c r="K100" s="51">
        <f>SUM(K101:K112)</f>
        <v>33920936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820000</v>
      </c>
      <c r="K102" s="7">
        <v>1898766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2243332</v>
      </c>
      <c r="K103" s="7">
        <v>400000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300000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20555238</v>
      </c>
      <c r="K105" s="7">
        <v>24675039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2329394</v>
      </c>
      <c r="K107" s="7">
        <v>716499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1504772</v>
      </c>
      <c r="K108" s="7">
        <v>1518648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5532006</v>
      </c>
      <c r="K109" s="7">
        <v>4436015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1141509</v>
      </c>
      <c r="K112" s="7">
        <v>275969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85181</v>
      </c>
      <c r="K113" s="7">
        <v>47775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1">
        <f>J69+J86+J90+J100+J113</f>
        <v>76940930</v>
      </c>
      <c r="K114" s="51">
        <f>K69+K86+K90+K100+K113</f>
        <v>82698874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58" right="0.33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20" sqref="L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6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2">
        <f>SUM(J8:J9)</f>
        <v>29393410</v>
      </c>
      <c r="K7" s="52">
        <f>SUM(K8:K9)</f>
        <v>16465723</v>
      </c>
      <c r="L7" s="52">
        <f>SUM(L8:L9)</f>
        <v>22174157</v>
      </c>
      <c r="M7" s="52">
        <f>SUM(M8:M9)</f>
        <v>12393892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28829711</v>
      </c>
      <c r="K8" s="7">
        <v>16667572</v>
      </c>
      <c r="L8" s="7">
        <v>21300562</v>
      </c>
      <c r="M8" s="7">
        <v>12121270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563699</v>
      </c>
      <c r="K9" s="7">
        <v>-201849</v>
      </c>
      <c r="L9" s="7">
        <v>873595</v>
      </c>
      <c r="M9" s="7">
        <v>272622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1">
        <f>J11+J12+J16+J20+J21+J22+J25+J26</f>
        <v>30821013</v>
      </c>
      <c r="K10" s="51">
        <f>K11+K12+K16+K20+K21+K22+K25+K26</f>
        <v>16772865</v>
      </c>
      <c r="L10" s="51">
        <f>L11+L12+L16+L20+L21+L22+L25+L26</f>
        <v>23386385</v>
      </c>
      <c r="M10" s="51">
        <f>M11+M12+M16+M20+M21+M22+M25+M26</f>
        <v>12566448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-784182</v>
      </c>
      <c r="K11" s="7">
        <v>-917053</v>
      </c>
      <c r="L11" s="7">
        <v>-196464</v>
      </c>
      <c r="M11" s="7">
        <v>-250717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1">
        <f>SUM(J13:J15)</f>
        <v>19409917</v>
      </c>
      <c r="K12" s="51">
        <f>SUM(K13:K15)</f>
        <v>11057427</v>
      </c>
      <c r="L12" s="51">
        <f>SUM(L13:L15)</f>
        <v>13599360</v>
      </c>
      <c r="M12" s="51">
        <f>SUM(M13:M15)</f>
        <v>7608855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12493192</v>
      </c>
      <c r="K13" s="7">
        <v>6470686</v>
      </c>
      <c r="L13" s="7">
        <v>8528533</v>
      </c>
      <c r="M13" s="7">
        <v>4595123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2751619</v>
      </c>
      <c r="K14" s="7">
        <v>1485525</v>
      </c>
      <c r="L14" s="7">
        <v>1899877</v>
      </c>
      <c r="M14" s="7">
        <v>140471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4165106</v>
      </c>
      <c r="K15" s="7">
        <v>3101216</v>
      </c>
      <c r="L15" s="7">
        <v>3170950</v>
      </c>
      <c r="M15" s="7">
        <v>2873261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1">
        <f>SUM(J17:J19)</f>
        <v>8397743</v>
      </c>
      <c r="K16" s="51">
        <f>SUM(K17:K19)</f>
        <v>4485450</v>
      </c>
      <c r="L16" s="51">
        <f>SUM(L17:L19)</f>
        <v>6663592</v>
      </c>
      <c r="M16" s="51">
        <f>SUM(M17:M19)</f>
        <v>3546825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5777550</v>
      </c>
      <c r="K17" s="7">
        <v>3090528</v>
      </c>
      <c r="L17" s="7">
        <v>4744470</v>
      </c>
      <c r="M17" s="7">
        <v>2676335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1519155</v>
      </c>
      <c r="K18" s="7">
        <v>807310</v>
      </c>
      <c r="L18" s="7">
        <v>986625</v>
      </c>
      <c r="M18" s="7">
        <v>349475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1101038</v>
      </c>
      <c r="K19" s="7">
        <v>587612</v>
      </c>
      <c r="L19" s="7">
        <v>932497</v>
      </c>
      <c r="M19" s="7">
        <v>521015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1570156</v>
      </c>
      <c r="K20" s="7">
        <v>775350</v>
      </c>
      <c r="L20" s="7">
        <v>1347363</v>
      </c>
      <c r="M20" s="7">
        <v>662373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2201225</v>
      </c>
      <c r="K21" s="7">
        <v>1354113</v>
      </c>
      <c r="L21" s="7">
        <v>1951852</v>
      </c>
      <c r="M21" s="7">
        <v>990846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26154</v>
      </c>
      <c r="K26" s="7">
        <v>17578</v>
      </c>
      <c r="L26" s="7">
        <v>20682</v>
      </c>
      <c r="M26" s="7">
        <v>8266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1">
        <f>SUM(J28:J32)</f>
        <v>342992</v>
      </c>
      <c r="K27" s="51">
        <f>SUM(K28:K32)</f>
        <v>270467</v>
      </c>
      <c r="L27" s="51">
        <f>SUM(L28:L32)</f>
        <v>1155</v>
      </c>
      <c r="M27" s="51">
        <f>SUM(M28:M32)</f>
        <v>-17376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342992</v>
      </c>
      <c r="K29" s="7">
        <v>270467</v>
      </c>
      <c r="L29" s="7">
        <v>1155</v>
      </c>
      <c r="M29" s="7">
        <v>-17376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1">
        <f>SUM(J34:J37)</f>
        <v>1144758</v>
      </c>
      <c r="K33" s="51">
        <f>SUM(K34:K37)</f>
        <v>767719</v>
      </c>
      <c r="L33" s="51">
        <f>SUM(L34:L37)</f>
        <v>151374</v>
      </c>
      <c r="M33" s="51">
        <f>SUM(M34:M37)</f>
        <v>74716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1144758</v>
      </c>
      <c r="K35" s="7">
        <v>789629</v>
      </c>
      <c r="L35" s="7">
        <v>151374</v>
      </c>
      <c r="M35" s="7">
        <v>74716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>
        <v>-21910</v>
      </c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1">
        <f>J7+J27+J38+J40</f>
        <v>29736402</v>
      </c>
      <c r="K42" s="51">
        <f>K7+K27+K38+K40</f>
        <v>16736190</v>
      </c>
      <c r="L42" s="51">
        <f>L7+L27+L38+L40</f>
        <v>22175312</v>
      </c>
      <c r="M42" s="51">
        <f>M7+M27+M38+M40</f>
        <v>12376516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1">
        <f>J10+J33+J39+J41</f>
        <v>31965771</v>
      </c>
      <c r="K43" s="51">
        <f>K10+K33+K39+K41</f>
        <v>17540584</v>
      </c>
      <c r="L43" s="51">
        <f>L10+L33+L39+L41</f>
        <v>23537759</v>
      </c>
      <c r="M43" s="51">
        <f>M10+M33+M39+M41</f>
        <v>12641164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1">
        <f>J42-J43</f>
        <v>-2229369</v>
      </c>
      <c r="K44" s="51">
        <f>K42-K43</f>
        <v>-804394</v>
      </c>
      <c r="L44" s="51">
        <f>L42-L43</f>
        <v>-1362447</v>
      </c>
      <c r="M44" s="51">
        <f>M42-M43</f>
        <v>-264648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1">
        <f>IF(J43&gt;J42,J43-J42,0)</f>
        <v>2229369</v>
      </c>
      <c r="K46" s="51">
        <f>IF(K43&gt;K42,K43-K42,0)</f>
        <v>804394</v>
      </c>
      <c r="L46" s="51">
        <f>IF(L43&gt;L42,L43-L42,0)</f>
        <v>1362447</v>
      </c>
      <c r="M46" s="51">
        <f>IF(M43&gt;M42,M43-M42,0)</f>
        <v>264648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1">
        <f>J44-J47</f>
        <v>-2229369</v>
      </c>
      <c r="K48" s="51">
        <f>K44-K47</f>
        <v>-804394</v>
      </c>
      <c r="L48" s="51">
        <f>L44-L47</f>
        <v>-1362447</v>
      </c>
      <c r="M48" s="51">
        <f>M44-M47</f>
        <v>-264648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9">
        <f>IF(J48&lt;0,-J48,0)</f>
        <v>2229369</v>
      </c>
      <c r="K50" s="59">
        <f>IF(K48&lt;0,-K48,0)</f>
        <v>804394</v>
      </c>
      <c r="L50" s="59">
        <f>IF(L48&lt;0,-L48,0)</f>
        <v>1362447</v>
      </c>
      <c r="M50" s="59">
        <f>IF(M48&lt;0,-M48,0)</f>
        <v>264648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3"/>
      <c r="J52" s="53"/>
      <c r="K52" s="53"/>
      <c r="L52" s="53"/>
      <c r="M52" s="60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/>
      <c r="K56" s="6"/>
      <c r="L56" s="6"/>
      <c r="M56" s="6"/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47" right="0.56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11" width="9.140625" style="50" customWidth="1"/>
    <col min="12" max="16384" width="9.140625" style="50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4" t="s">
        <v>279</v>
      </c>
      <c r="J4" s="65" t="s">
        <v>319</v>
      </c>
      <c r="K4" s="65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6">
        <v>2</v>
      </c>
      <c r="J5" s="67" t="s">
        <v>283</v>
      </c>
      <c r="K5" s="67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-2229369</v>
      </c>
      <c r="K7" s="7">
        <v>-1362447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1570156</v>
      </c>
      <c r="K8" s="7">
        <v>1347363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2254804</v>
      </c>
      <c r="K9" s="7">
        <f>3702744+1078766+4119801+13876</f>
        <v>8915187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4292408</v>
      </c>
      <c r="K10" s="7">
        <f>10355762+80669+1835545</f>
        <v>12271976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f>2597921+1196</f>
        <v>2599117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2">
        <f>SUM(J7:J12)</f>
        <v>5887999</v>
      </c>
      <c r="K13" s="51">
        <f>SUM(K7:K12)</f>
        <v>23771196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820000</v>
      </c>
      <c r="K14" s="7">
        <f>37406+1612895</f>
        <v>1650301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5427480</v>
      </c>
      <c r="K15" s="7">
        <f>11978502+356675+52825+1530600+1164747</f>
        <v>15083349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552220</v>
      </c>
      <c r="K16" s="7">
        <v>262322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8818073</v>
      </c>
      <c r="K17" s="7">
        <f>1843332+300000+1095991+865540</f>
        <v>4104863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2">
        <f>SUM(J14:J17)</f>
        <v>15617773</v>
      </c>
      <c r="K18" s="51">
        <f>SUM(K14:K17)</f>
        <v>21100835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2">
        <f>IF(J13&gt;J18,J13-J18,0)</f>
        <v>0</v>
      </c>
      <c r="K19" s="51">
        <f>IF(K13&gt;K18,K13-K18,0)</f>
        <v>2670361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2">
        <f>IF(J18&gt;J13,J18-J13,0)</f>
        <v>9729774</v>
      </c>
      <c r="K20" s="51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9960300</v>
      </c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2">
        <f>SUM(J22:J26)</f>
        <v>9960300</v>
      </c>
      <c r="K27" s="51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3071352</v>
      </c>
      <c r="K30" s="7">
        <v>2437041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2">
        <f>SUM(J28:J30)</f>
        <v>3071352</v>
      </c>
      <c r="K31" s="51">
        <f>SUM(K28:K30)</f>
        <v>2437041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2">
        <f>IF(J27&gt;J31,J27-J31,0)</f>
        <v>6888948</v>
      </c>
      <c r="K32" s="51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2">
        <f>IF(J31&gt;J27,J31-J27,0)</f>
        <v>0</v>
      </c>
      <c r="K33" s="51">
        <f>IF(K31&gt;K27,K31-K27,0)</f>
        <v>2437041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2847649</v>
      </c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2">
        <f>SUM(J35:J37)</f>
        <v>2847649</v>
      </c>
      <c r="K38" s="51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2">
        <f>SUM(J39:J43)</f>
        <v>0</v>
      </c>
      <c r="K44" s="51"/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2">
        <f>IF(J38&gt;J44,J38-J44,0)</f>
        <v>2847649</v>
      </c>
      <c r="K45" s="51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IF(J19-J20+J32-J33+J45-J46&gt;0,J19-J20+J32-J33+J45-J46,0)</f>
        <v>6823</v>
      </c>
      <c r="K47" s="51">
        <f>IF(K19-K20+K32-K33+K45-K46&gt;0,K19-K20+K32-K33+K45-K46,0)</f>
        <v>233320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441485</v>
      </c>
      <c r="K49" s="7">
        <v>591771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6823</v>
      </c>
      <c r="K50" s="7">
        <v>248404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3">
        <f>J49+J50-J51</f>
        <v>448308</v>
      </c>
      <c r="K52" s="59">
        <f>K49+K50-K51</f>
        <v>840175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52" right="0.41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4" t="s">
        <v>279</v>
      </c>
      <c r="J4" s="65" t="s">
        <v>319</v>
      </c>
      <c r="K4" s="65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0">
        <v>2</v>
      </c>
      <c r="J5" s="71" t="s">
        <v>283</v>
      </c>
      <c r="K5" s="71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1" width="17.57421875" style="73" customWidth="1"/>
    <col min="2" max="2" width="0.9921875" style="73" customWidth="1"/>
    <col min="3" max="4" width="9.140625" style="73" customWidth="1"/>
    <col min="5" max="5" width="10.140625" style="73" bestFit="1" customWidth="1"/>
    <col min="6" max="6" width="7.57421875" style="73" customWidth="1"/>
    <col min="7" max="7" width="9.140625" style="73" customWidth="1"/>
    <col min="8" max="8" width="6.421875" style="73" customWidth="1"/>
    <col min="9" max="9" width="6.28125" style="73" customWidth="1"/>
    <col min="10" max="16384" width="9.140625" style="73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2"/>
    </row>
    <row r="2" spans="1:12" ht="12.75">
      <c r="A2" s="124" t="s">
        <v>344</v>
      </c>
      <c r="B2" s="126"/>
      <c r="C2" s="270" t="s">
        <v>282</v>
      </c>
      <c r="D2" s="270"/>
      <c r="E2" s="125" t="s">
        <v>345</v>
      </c>
      <c r="F2" s="127" t="s">
        <v>250</v>
      </c>
      <c r="G2" s="271" t="s">
        <v>346</v>
      </c>
      <c r="H2" s="272"/>
      <c r="I2" s="126"/>
      <c r="J2" s="126"/>
      <c r="K2" s="126"/>
      <c r="L2" s="74"/>
    </row>
    <row r="3" spans="1:11" ht="34.5">
      <c r="A3" s="273" t="s">
        <v>59</v>
      </c>
      <c r="B3" s="273"/>
      <c r="C3" s="273"/>
      <c r="D3" s="273"/>
      <c r="E3" s="273"/>
      <c r="F3" s="273"/>
      <c r="G3" s="273"/>
      <c r="H3" s="273"/>
      <c r="I3" s="77" t="s">
        <v>305</v>
      </c>
      <c r="J3" s="78" t="s">
        <v>150</v>
      </c>
      <c r="K3" s="78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0">
        <v>2</v>
      </c>
      <c r="J4" s="79" t="s">
        <v>283</v>
      </c>
      <c r="K4" s="79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2">
        <v>1</v>
      </c>
      <c r="J5" s="43">
        <v>50315800</v>
      </c>
      <c r="K5" s="43">
        <v>50315800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2">
        <v>2</v>
      </c>
      <c r="J6" s="44"/>
      <c r="K6" s="44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2">
        <v>3</v>
      </c>
      <c r="J7" s="44">
        <v>7977015</v>
      </c>
      <c r="K7" s="44">
        <v>0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2">
        <v>4</v>
      </c>
      <c r="J8" s="44">
        <v>1856124</v>
      </c>
      <c r="K8" s="44">
        <v>-9000436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2">
        <v>5</v>
      </c>
      <c r="J9" s="44">
        <v>-22793943</v>
      </c>
      <c r="K9" s="44">
        <v>-1362447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2">
        <v>6</v>
      </c>
      <c r="J10" s="44"/>
      <c r="K10" s="44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2">
        <v>7</v>
      </c>
      <c r="J11" s="44">
        <v>31513</v>
      </c>
      <c r="K11" s="44">
        <v>31513</v>
      </c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2">
        <v>8</v>
      </c>
      <c r="J12" s="44"/>
      <c r="K12" s="44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2">
        <v>9</v>
      </c>
      <c r="J13" s="44"/>
      <c r="K13" s="44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2">
        <v>10</v>
      </c>
      <c r="J14" s="75">
        <f>SUM(J5:J13)</f>
        <v>37386509</v>
      </c>
      <c r="K14" s="75">
        <f>SUM(K5:K13)</f>
        <v>39984430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2">
        <v>11</v>
      </c>
      <c r="J15" s="44"/>
      <c r="K15" s="44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2">
        <v>12</v>
      </c>
      <c r="J16" s="44"/>
      <c r="K16" s="44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2">
        <v>13</v>
      </c>
      <c r="J17" s="44"/>
      <c r="K17" s="44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2">
        <v>14</v>
      </c>
      <c r="J18" s="44"/>
      <c r="K18" s="44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2">
        <v>15</v>
      </c>
      <c r="J19" s="44"/>
      <c r="K19" s="44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2">
        <v>16</v>
      </c>
      <c r="J20" s="44"/>
      <c r="K20" s="44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2">
        <v>17</v>
      </c>
      <c r="J21" s="76">
        <f>SUM(J15:J20)</f>
        <v>0</v>
      </c>
      <c r="K21" s="76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5">
        <v>18</v>
      </c>
      <c r="J23" s="43"/>
      <c r="K23" s="43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6">
        <v>19</v>
      </c>
      <c r="J24" s="76"/>
      <c r="K24" s="76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2014-08-12T07:57:00Z</cp:lastPrinted>
  <dcterms:created xsi:type="dcterms:W3CDTF">2008-10-17T11:51:54Z</dcterms:created>
  <dcterms:modified xsi:type="dcterms:W3CDTF">2014-08-12T08:10:20Z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