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'Bilješke'!$A$1:$J$48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<sst xmlns="http://schemas.openxmlformats.org/spreadsheetml/2006/main" count="410" uniqueCount="353">
  <si>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</si>
  <si>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</si>
  <si>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</si>
  <si>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</si>
  <si>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</si>
  <si>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</si>
  <si>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</si>
  <si>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</si>
  <si>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</si>
  <si>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</si>
  <si>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</si>
  <si>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</si>
  <si>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</si>
  <si>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</si>
  <si>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</si>
  <si>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</si>
  <si>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</si>
  <si>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</si>
  <si>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</si>
  <si>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</si>
  <si>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</si>
  <si>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</si>
  <si>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</si>
  <si>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</si>
  <si>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</si>
  <si>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</si>
  <si>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</si>
  <si>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</si>
  <si>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</si>
  <si>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</si>
  <si>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</si>
  <si>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</si>
  <si>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</si>
  <si>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</si>
  <si>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</si>
  <si>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</si>
  <si>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</si>
  <si>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</si>
  <si>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</si>
  <si>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</si>
  <si>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</si>
  <si>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</si>
  <si>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</si>
  <si>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</si>
  <si>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</si>
  <si>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</si>
  <si>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</si>
  <si>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</si>
  <si>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</si>
  <si>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</si>
  <si>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</si>
  <si>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</si>
  <si>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</si>
  <si>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</si>
  <si>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</si>
  <si>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</si>
  <si>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</si>
  <si>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</si>
  <si>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</si>
  <si>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</si>
  <si>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</si>
  <si>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</si>
  <si>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</si>
  <si>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</si>
  <si>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</si>
  <si>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</si>
  <si>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</si>
  <si>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</si>
  <si>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</si>
  <si>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</si>
  <si>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</si>
  <si>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</si>
  <si>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</si>
  <si>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</si>
  <si>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</si>
  <si>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</si>
  <si>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</si>
  <si>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</si>
  <si>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</si>
  <si>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</si>
  <si>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</si>
  <si>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</si>
  <si>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</si>
  <si>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</si>
  <si>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</si>
  <si>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</si>
  <si>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</si>
  <si>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</si>
  <si>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</si>
  <si>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</si>
  <si>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</si>
  <si>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</si>
  <si>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</si>
  <si>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</si>
  <si>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</si>
  <si>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</si>
  <si>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</si>
  <si>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</si>
  <si>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</si>
  <si>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</si>
  <si>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</si>
  <si>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</si>
  <si>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</si>
  <si>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</si>
  <si>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</si>
  <si>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</si>
  <si>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</si>
  <si>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</si>
  <si>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</si>
  <si>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</si>
  <si>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</si>
  <si>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</si>
  <si>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</si>
  <si>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</si>
  <si>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</si>
  <si>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</si>
  <si>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</si>
  <si>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</si>
  <si>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</si>
  <si>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</si>
  <si>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</si>
  <si>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</si>
  <si>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</si>
  <si>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</si>
  <si>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</si>
  <si>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</si>
  <si>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</si>
  <si>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</si>
  <si>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</si>
  <si>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</si>
  <si>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</si>
  <si>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</si>
  <si>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</si>
  <si>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</si>
  <si>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</si>
  <si>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</si>
  <si>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</si>
  <si>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</si>
  <si>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</si>
  <si>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</si>
  <si>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</si>
  <si>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</si>
  <si>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</si>
  <si>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</si>
  <si>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</si>
  <si>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</si>
  <si>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</si>
  <si>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</si>
  <si>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</si>
  <si>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</si>
  <si>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</si>
  <si>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</si>
  <si>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</si>
  <si>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</si>
  <si>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</si>
  <si>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</si>
  <si>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</si>
  <si>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</si>
  <si>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</si>
  <si>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</si>
  <si>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</si>
  <si>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</si>
  <si>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</si>
  <si>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</si>
  <si>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</si>
  <si>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</si>
  <si>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</si>
  <si>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</si>
  <si>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</si>
  <si>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</si>
  <si>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</si>
  <si>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</si>
  <si>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</si>
  <si>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</si>
  <si>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</si>
  <si>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</si>
  <si>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</si>
  <si>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</si>
  <si>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</si>
  <si>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</si>
  <si>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</si>
  <si>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</si>
  <si>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</si>
  <si>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</si>
  <si>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</si>
  <si>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</si>
  <si>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</si>
  <si>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</si>
  <si>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</si>
  <si>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</si>
  <si>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</si>
  <si>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</si>
  <si>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</si>
  <si>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</si>
  <si>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</si>
  <si>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</si>
  <si>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</si>
  <si>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</si>
  <si>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</si>
  <si>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</si>
  <si>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</si>
  <si>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</si>
  <si>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</si>
  <si>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</si>
  <si>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</si>
  <si>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</si>
  <si>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</si>
  <si>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</si>
  <si>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</si>
  <si>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</si>
  <si>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</si>
  <si>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</si>
  <si>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</si>
  <si>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</si>
  <si>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</si>
  <si>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</si>
  <si>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</si>
  <si>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</si>
  <si>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</si>
  <si>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</si>
  <si>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</si>
  <si>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</si>
  <si>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</si>
  <si>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</si>
  <si>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</si>
  <si>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</si>
  <si>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</si>
  <si>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</si>
  <si>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</si>
  <si>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</si>
  <si>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</si>
  <si>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</si>
  <si>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</si>
  <si>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</si>
  <si>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</si>
  <si>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</si>
  <si>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</si>
  <si>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</si>
  <si>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</si>
  <si>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</si>
  <si>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</si>
  <si>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</si>
  <si>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</si>
  <si>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</si>
  <si>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</si>
  <si>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</si>
  <si>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</si>
  <si>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</si>
  <si>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</si>
  <si>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</si>
  <si>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</si>
  <si>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</si>
  <si>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</si>
  <si>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</si>
  <si>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</si>
  <si>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</si>
  <si>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</si>
  <si>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</si>
  <si>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</si>
  <si>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</si>
  <si>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</si>
  <si>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</si>
  <si>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</si>
  <si>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</si>
  <si>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</si>
  <si>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</si>
  <si>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</si>
  <si>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</si>
  <si>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</si>
  <si>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</si>
  <si>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</si>
  <si>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</si>
  <si>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</si>
  <si>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</si>
  <si>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</si>
  <si>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</si>
  <si>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</si>
  <si>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</si>
  <si>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</si>
  <si>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</si>
  <si>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</si>
  <si>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</si>
  <si>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</si>
  <si>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</si>
  <si>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</si>
  <si>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</si>
  <si>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</si>
  <si>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</si>
  <si>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</si>
  <si>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</si>
  <si>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</si>
  <si>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</si>
  <si>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</si>
  <si>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</si>
  <si>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</si>
  <si>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</si>
  <si>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</si>
  <si>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</si>
  <si>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</si>
  <si>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</si>
  <si>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</si>
  <si>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</si>
  <si>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</si>
  <si>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</si>
  <si>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</si>
  <si>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</si>
  <si>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</si>
  <si>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</si>
  <si>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</si>
  <si>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</si>
  <si>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</si>
  <si>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</si>
  <si>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</si>
  <si>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</si>
  <si>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</si>
  <si>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</si>
  <si>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</si>
  <si>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</si>
  <si>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</si>
  <si>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</si>
  <si>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</si>
  <si>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</si>
  <si>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01.01.2013.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</si>
  <si>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</si>
  <si>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</si>
  <si>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</si>
  <si>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</si>
  <si>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</si>
  <si>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</si>
  <si>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</si>
  <si>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</si>
  <si>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</si>
  <si>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DA</t>
  </si>
  <si>
    <t>1061</t>
  </si>
  <si>
    <t xml:space="preserve">PULJANKA-BRIONKA  d.o.o.  </t>
  </si>
  <si>
    <t>01475142</t>
  </si>
  <si>
    <t>ENTY-TRADE d.o.o.</t>
  </si>
  <si>
    <t>BRTONIGLA</t>
  </si>
  <si>
    <t>03866904</t>
  </si>
  <si>
    <t>MATELJAK TEA</t>
  </si>
  <si>
    <t>052/541684</t>
  </si>
  <si>
    <t>tea.mateljak@brionka.hr</t>
  </si>
  <si>
    <t>SOLDATIĆ KORADO</t>
  </si>
  <si>
    <t>Obveznik: GRUPA BRIONKA</t>
  </si>
  <si>
    <t>052/350915</t>
  </si>
  <si>
    <t>GRUPA BRIONKA</t>
  </si>
  <si>
    <t>31.12.2013.</t>
  </si>
  <si>
    <t>stanje na dan 31.12.2013.</t>
  </si>
  <si>
    <t>u razdoblju 01.01.2013. do 31.12.2013.</t>
  </si>
  <si>
    <t xml:space="preserve">Pozicije  u bilanci i računu dobiti i gubitka predstavljaju realna stanja. </t>
  </si>
  <si>
    <t>revizija financijskih izvješća. Provedena su vrijednosna usklađenja i revidirana su sva potaživanja.</t>
  </si>
  <si>
    <t xml:space="preserve">Brionci d.d. i Puljanci-Brionci d.o.o. otvoren je postupak predstečajne nagodbe prema Zakonu o financijskom poslovanju i </t>
  </si>
  <si>
    <t xml:space="preserve">predstečajnoj nagodbi (NN 108/2012) dana 20.01.2014. godine odnosno 17.01.2014. godine. Temeljem koje je napravljena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</si>
</sst>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61" applyFont="1" applyFill="1" applyBorder="1" applyAlignment="1">
      <alignment horizontal="center" vertical="center" wrapText="1"/>
      <protection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13" fillId="0" borderId="0" xfId="61" applyFont="1" applyAlignment="1">
      <alignment/>
      <protection/>
    </xf>
    <xf numFmtId="0" fontId="3" fillId="0" borderId="0" xfId="0" applyFont="1" applyAlignment="1">
      <alignment/>
    </xf>
    <xf numFmtId="0" fontId="17" fillId="0" borderId="0" xfId="6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8" t="s">
        <v>322</v>
      </c>
      <c r="F2" s="12"/>
      <c r="G2" s="13" t="s">
        <v>250</v>
      </c>
      <c r="H2" s="118" t="s">
        <v>346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85" t="s">
        <v>316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5" t="s">
        <v>251</v>
      </c>
      <c r="B6" s="136"/>
      <c r="C6" s="148" t="s">
        <v>323</v>
      </c>
      <c r="D6" s="14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8" t="s">
        <v>252</v>
      </c>
      <c r="B8" s="189"/>
      <c r="C8" s="148" t="s">
        <v>324</v>
      </c>
      <c r="D8" s="14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0" t="s">
        <v>253</v>
      </c>
      <c r="B10" s="180"/>
      <c r="C10" s="148" t="s">
        <v>325</v>
      </c>
      <c r="D10" s="14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5" t="s">
        <v>254</v>
      </c>
      <c r="B12" s="136"/>
      <c r="C12" s="150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5" t="s">
        <v>255</v>
      </c>
      <c r="B14" s="136"/>
      <c r="C14" s="178">
        <v>52100</v>
      </c>
      <c r="D14" s="179"/>
      <c r="E14" s="16"/>
      <c r="F14" s="150" t="s">
        <v>327</v>
      </c>
      <c r="G14" s="177"/>
      <c r="H14" s="177"/>
      <c r="I14" s="13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5" t="s">
        <v>256</v>
      </c>
      <c r="B16" s="136"/>
      <c r="C16" s="150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5" t="s">
        <v>259</v>
      </c>
      <c r="B22" s="136"/>
      <c r="C22" s="119">
        <v>359</v>
      </c>
      <c r="D22" s="150" t="s">
        <v>327</v>
      </c>
      <c r="E22" s="170"/>
      <c r="F22" s="171"/>
      <c r="G22" s="135"/>
      <c r="H22" s="17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5" t="s">
        <v>260</v>
      </c>
      <c r="B24" s="136"/>
      <c r="C24" s="119">
        <v>18</v>
      </c>
      <c r="D24" s="150" t="s">
        <v>331</v>
      </c>
      <c r="E24" s="170"/>
      <c r="F24" s="170"/>
      <c r="G24" s="171"/>
      <c r="H24" s="50" t="s">
        <v>261</v>
      </c>
      <c r="I24" s="120">
        <v>248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35" t="s">
        <v>262</v>
      </c>
      <c r="B26" s="136"/>
      <c r="C26" s="121" t="s">
        <v>332</v>
      </c>
      <c r="D26" s="25"/>
      <c r="E26" s="33"/>
      <c r="F26" s="24"/>
      <c r="G26" s="172" t="s">
        <v>263</v>
      </c>
      <c r="H26" s="136"/>
      <c r="I26" s="122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0" t="s">
        <v>334</v>
      </c>
      <c r="B30" s="151"/>
      <c r="C30" s="151"/>
      <c r="D30" s="152"/>
      <c r="E30" s="160" t="s">
        <v>327</v>
      </c>
      <c r="F30" s="151"/>
      <c r="G30" s="151"/>
      <c r="H30" s="148" t="s">
        <v>335</v>
      </c>
      <c r="I30" s="149"/>
      <c r="J30" s="10"/>
      <c r="K30" s="10"/>
      <c r="L30" s="10"/>
    </row>
    <row r="31" spans="1:12" ht="12.75">
      <c r="A31" s="92"/>
      <c r="B31" s="22"/>
      <c r="C31" s="21"/>
      <c r="D31" s="161"/>
      <c r="E31" s="161"/>
      <c r="F31" s="161"/>
      <c r="G31" s="162"/>
      <c r="H31" s="16"/>
      <c r="I31" s="99"/>
      <c r="J31" s="10"/>
      <c r="K31" s="10"/>
      <c r="L31" s="10"/>
    </row>
    <row r="32" spans="1:12" ht="12.75">
      <c r="A32" s="160" t="s">
        <v>336</v>
      </c>
      <c r="B32" s="151"/>
      <c r="C32" s="151"/>
      <c r="D32" s="152"/>
      <c r="E32" s="160" t="s">
        <v>337</v>
      </c>
      <c r="F32" s="151"/>
      <c r="G32" s="151"/>
      <c r="H32" s="148" t="s">
        <v>338</v>
      </c>
      <c r="I32" s="14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0"/>
      <c r="B34" s="151"/>
      <c r="C34" s="151"/>
      <c r="D34" s="152"/>
      <c r="E34" s="160"/>
      <c r="F34" s="151"/>
      <c r="G34" s="151"/>
      <c r="H34" s="148"/>
      <c r="I34" s="14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0"/>
      <c r="B36" s="151"/>
      <c r="C36" s="151"/>
      <c r="D36" s="152"/>
      <c r="E36" s="160"/>
      <c r="F36" s="151"/>
      <c r="G36" s="151"/>
      <c r="H36" s="148"/>
      <c r="I36" s="149"/>
      <c r="J36" s="10"/>
      <c r="K36" s="10"/>
      <c r="L36" s="10"/>
    </row>
    <row r="37" spans="1:12" ht="12.75">
      <c r="A37" s="101"/>
      <c r="B37" s="30"/>
      <c r="C37" s="155"/>
      <c r="D37" s="156"/>
      <c r="E37" s="16"/>
      <c r="F37" s="155"/>
      <c r="G37" s="156"/>
      <c r="H37" s="16"/>
      <c r="I37" s="93"/>
      <c r="J37" s="10"/>
      <c r="K37" s="10"/>
      <c r="L37" s="10"/>
    </row>
    <row r="38" spans="1:12" ht="12.75">
      <c r="A38" s="160"/>
      <c r="B38" s="151"/>
      <c r="C38" s="151"/>
      <c r="D38" s="152"/>
      <c r="E38" s="160"/>
      <c r="F38" s="151"/>
      <c r="G38" s="151"/>
      <c r="H38" s="148"/>
      <c r="I38" s="14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0"/>
      <c r="B40" s="151"/>
      <c r="C40" s="151"/>
      <c r="D40" s="152"/>
      <c r="E40" s="160"/>
      <c r="F40" s="151"/>
      <c r="G40" s="151"/>
      <c r="H40" s="148"/>
      <c r="I40" s="14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0" t="s">
        <v>267</v>
      </c>
      <c r="B44" s="131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1"/>
      <c r="B45" s="30"/>
      <c r="C45" s="155"/>
      <c r="D45" s="156"/>
      <c r="E45" s="16"/>
      <c r="F45" s="155"/>
      <c r="G45" s="157"/>
      <c r="H45" s="35"/>
      <c r="I45" s="105"/>
      <c r="J45" s="10"/>
      <c r="K45" s="10"/>
      <c r="L45" s="10"/>
    </row>
    <row r="46" spans="1:12" ht="12.75">
      <c r="A46" s="130" t="s">
        <v>268</v>
      </c>
      <c r="B46" s="131"/>
      <c r="C46" s="150" t="s">
        <v>339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0" t="s">
        <v>270</v>
      </c>
      <c r="B48" s="131"/>
      <c r="C48" s="137" t="s">
        <v>344</v>
      </c>
      <c r="D48" s="133"/>
      <c r="E48" s="134"/>
      <c r="F48" s="16"/>
      <c r="G48" s="50" t="s">
        <v>271</v>
      </c>
      <c r="H48" s="137" t="s">
        <v>340</v>
      </c>
      <c r="I48" s="134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0" t="s">
        <v>257</v>
      </c>
      <c r="B50" s="131"/>
      <c r="C50" s="132" t="s">
        <v>341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5" t="s">
        <v>272</v>
      </c>
      <c r="B52" s="136"/>
      <c r="C52" s="137" t="s">
        <v>342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6"/>
      <c r="B53" s="20"/>
      <c r="C53" s="144" t="s">
        <v>273</v>
      </c>
      <c r="D53" s="144"/>
      <c r="E53" s="144"/>
      <c r="F53" s="144"/>
      <c r="G53" s="144"/>
      <c r="H53" s="144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39" t="s">
        <v>274</v>
      </c>
      <c r="C55" s="140"/>
      <c r="D55" s="140"/>
      <c r="E55" s="140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6"/>
      <c r="B57" s="141" t="s">
        <v>307</v>
      </c>
      <c r="C57" s="142"/>
      <c r="D57" s="142"/>
      <c r="E57" s="142"/>
      <c r="F57" s="142"/>
      <c r="G57" s="142"/>
      <c r="H57" s="142"/>
      <c r="I57" s="108"/>
      <c r="J57" s="10"/>
      <c r="K57" s="10"/>
      <c r="L57" s="10"/>
    </row>
    <row r="58" spans="1:12" ht="12.75">
      <c r="A58" s="106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6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45" t="s">
        <v>277</v>
      </c>
      <c r="H62" s="146"/>
      <c r="I62" s="14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28"/>
      <c r="H63" s="129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70">
      <selection activeCell="J23" sqref="J23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345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 customHeight="1">
      <c r="A4" s="195" t="s">
        <v>59</v>
      </c>
      <c r="B4" s="196"/>
      <c r="C4" s="196"/>
      <c r="D4" s="196"/>
      <c r="E4" s="196"/>
      <c r="F4" s="196"/>
      <c r="G4" s="196"/>
      <c r="H4" s="197"/>
      <c r="I4" s="57" t="s">
        <v>278</v>
      </c>
      <c r="J4" s="58" t="s">
        <v>318</v>
      </c>
      <c r="K4" s="59" t="s">
        <v>319</v>
      </c>
    </row>
    <row r="5" spans="1:11" ht="12.75">
      <c r="A5" s="198">
        <v>1</v>
      </c>
      <c r="B5" s="199"/>
      <c r="C5" s="199"/>
      <c r="D5" s="199"/>
      <c r="E5" s="199"/>
      <c r="F5" s="199"/>
      <c r="G5" s="199"/>
      <c r="H5" s="200"/>
      <c r="I5" s="56">
        <v>2</v>
      </c>
      <c r="J5" s="55">
        <v>3</v>
      </c>
      <c r="K5" s="55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 customHeight="1">
      <c r="A7" s="204" t="s">
        <v>60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 customHeight="1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2">
        <f>J9+J16+J26+J35+J39</f>
        <v>72761851</v>
      </c>
      <c r="K8" s="52">
        <f>K9+K16+K26+K35+K39</f>
        <v>45100200</v>
      </c>
    </row>
    <row r="9" spans="1:11" ht="12.75" customHeight="1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2">
        <f>SUM(J10:J15)</f>
        <v>2407718</v>
      </c>
      <c r="K9" s="52">
        <f>SUM(K10:K15)</f>
        <v>2160404</v>
      </c>
    </row>
    <row r="10" spans="1:11" ht="12.75" customHeight="1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>
        <v>441249</v>
      </c>
      <c r="K10" s="7">
        <f>5980+221646</f>
        <v>227626</v>
      </c>
    </row>
    <row r="11" spans="1:11" ht="12.75" customHeight="1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/>
      <c r="K11" s="7"/>
    </row>
    <row r="12" spans="1:11" ht="12.75" customHeight="1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>
        <v>1966469</v>
      </c>
      <c r="K12" s="7">
        <v>1932778</v>
      </c>
    </row>
    <row r="13" spans="1:11" ht="12.75" customHeight="1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 customHeight="1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/>
      <c r="K14" s="7"/>
    </row>
    <row r="15" spans="1:11" ht="12.75" customHeight="1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 customHeight="1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2">
        <f>SUM(J17:J25)</f>
        <v>42654381</v>
      </c>
      <c r="K16" s="52">
        <f>SUM(K17:K25)</f>
        <v>38598599</v>
      </c>
    </row>
    <row r="17" spans="1:11" ht="12.75" customHeight="1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7399269</v>
      </c>
      <c r="K17" s="7">
        <v>7399269</v>
      </c>
    </row>
    <row r="18" spans="1:11" ht="12.75" customHeight="1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11959425</v>
      </c>
      <c r="K18" s="7">
        <v>10503858</v>
      </c>
    </row>
    <row r="19" spans="1:11" ht="12.75" customHeight="1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21161430</v>
      </c>
      <c r="K19" s="7">
        <f>18823473+1243363</f>
        <v>20066836</v>
      </c>
    </row>
    <row r="20" spans="1:11" ht="12.75" customHeight="1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1369496</v>
      </c>
      <c r="K20" s="7"/>
    </row>
    <row r="21" spans="1:11" ht="12.75" customHeight="1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 customHeight="1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136125</v>
      </c>
      <c r="K22" s="7"/>
    </row>
    <row r="23" spans="1:11" ht="12.75" customHeight="1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628636</v>
      </c>
      <c r="K23" s="7">
        <v>628636</v>
      </c>
    </row>
    <row r="24" spans="1:11" ht="12.75" customHeight="1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/>
      <c r="K24" s="7"/>
    </row>
    <row r="25" spans="1:11" ht="12.75" customHeight="1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/>
    </row>
    <row r="26" spans="1:11" ht="12.75" customHeight="1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2">
        <v>27699752</v>
      </c>
      <c r="K26" s="52">
        <f>SUM(K27:K34)</f>
        <v>4341197</v>
      </c>
    </row>
    <row r="27" spans="1:11" ht="12.75" customHeight="1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/>
      <c r="K27" s="7"/>
    </row>
    <row r="28" spans="1:11" ht="12.75" customHeight="1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 customHeight="1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27728952</v>
      </c>
      <c r="K29" s="7">
        <v>4341197</v>
      </c>
    </row>
    <row r="30" spans="1:11" ht="12.75" customHeight="1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 customHeight="1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 customHeight="1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 customHeight="1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 customHeight="1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 customHeight="1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2">
        <f>SUM(J36:J38)</f>
        <v>0</v>
      </c>
      <c r="K35" s="52">
        <f>SUM(K36:K38)</f>
        <v>0</v>
      </c>
    </row>
    <row r="36" spans="1:11" ht="12.75" customHeight="1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 customHeight="1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 customHeight="1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2.75" customHeight="1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2.75" customHeight="1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2">
        <f>J41+J49+J56+J64</f>
        <v>37550498</v>
      </c>
      <c r="K40" s="52">
        <f>K41+K49+K56+K64</f>
        <v>39245875</v>
      </c>
    </row>
    <row r="41" spans="1:11" ht="12.75" customHeight="1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2">
        <f>SUM(J42:J48)</f>
        <v>14768130</v>
      </c>
      <c r="K41" s="52">
        <f>SUM(K42:K48)</f>
        <v>13428840</v>
      </c>
    </row>
    <row r="42" spans="1:11" ht="12.75" customHeight="1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3435713</v>
      </c>
      <c r="K42" s="7">
        <v>2665505</v>
      </c>
    </row>
    <row r="43" spans="1:11" ht="12.75" customHeight="1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 customHeight="1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983230</v>
      </c>
      <c r="K44" s="7">
        <v>279152</v>
      </c>
    </row>
    <row r="45" spans="1:11" ht="12.75" customHeight="1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535887</v>
      </c>
      <c r="K45" s="7">
        <v>670883</v>
      </c>
    </row>
    <row r="46" spans="1:11" ht="12.75" customHeight="1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 customHeight="1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>
        <v>9813300</v>
      </c>
      <c r="K47" s="7">
        <v>9813300</v>
      </c>
    </row>
    <row r="48" spans="1:11" ht="12.75" customHeight="1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 customHeight="1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2">
        <f>SUM(J50:J55)</f>
        <v>13835815</v>
      </c>
      <c r="K49" s="52">
        <f>SUM(K50:K55)</f>
        <v>18184431</v>
      </c>
    </row>
    <row r="50" spans="1:11" ht="12.75" customHeight="1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/>
      <c r="K50" s="7"/>
    </row>
    <row r="51" spans="1:11" ht="12.75" customHeight="1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7442716</v>
      </c>
      <c r="K51" s="7">
        <v>5755731</v>
      </c>
    </row>
    <row r="52" spans="1:11" ht="12.75" customHeight="1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>
        <v>3097821</v>
      </c>
      <c r="K52" s="7">
        <v>10717888</v>
      </c>
    </row>
    <row r="53" spans="1:11" ht="12.75" customHeight="1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203787</v>
      </c>
      <c r="K53" s="7">
        <v>57580</v>
      </c>
    </row>
    <row r="54" spans="1:11" ht="12.75" customHeight="1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978421</v>
      </c>
      <c r="K54" s="7">
        <v>476633</v>
      </c>
    </row>
    <row r="55" spans="1:11" ht="12.75" customHeight="1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2113070</v>
      </c>
      <c r="K55" s="7">
        <v>1176599</v>
      </c>
    </row>
    <row r="56" spans="1:11" ht="12.75" customHeight="1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2">
        <v>8599834</v>
      </c>
      <c r="K56" s="52">
        <f>SUM(K57:K63)</f>
        <v>7045820</v>
      </c>
    </row>
    <row r="57" spans="1:11" ht="12.75" customHeight="1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 customHeight="1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 customHeight="1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 customHeight="1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>
        <v>3849834</v>
      </c>
      <c r="K60" s="7">
        <v>1835545</v>
      </c>
    </row>
    <row r="61" spans="1:11" ht="12.75" customHeight="1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 customHeight="1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4750000</v>
      </c>
      <c r="K62" s="7">
        <v>5210275</v>
      </c>
    </row>
    <row r="63" spans="1:11" ht="12.75" customHeight="1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 customHeight="1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346719</v>
      </c>
      <c r="K64" s="7">
        <v>586784</v>
      </c>
    </row>
    <row r="65" spans="1:11" ht="12.75" customHeight="1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98278</v>
      </c>
      <c r="K65" s="7">
        <v>129057</v>
      </c>
    </row>
    <row r="66" spans="1:11" ht="12.75" customHeight="1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2">
        <f>J7+J8+J40+J65</f>
        <v>110410627</v>
      </c>
      <c r="K66" s="52">
        <f>K7+K8+K40+K65</f>
        <v>84475132</v>
      </c>
    </row>
    <row r="67" spans="1:11" ht="12.75" customHeight="1">
      <c r="A67" s="213" t="s">
        <v>91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/>
      <c r="K67" s="8"/>
    </row>
    <row r="68" spans="1:11" ht="12.75">
      <c r="A68" s="201" t="s">
        <v>58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3"/>
    </row>
    <row r="69" spans="1:11" ht="12.75" customHeight="1">
      <c r="A69" s="204" t="s">
        <v>191</v>
      </c>
      <c r="B69" s="205"/>
      <c r="C69" s="205"/>
      <c r="D69" s="205"/>
      <c r="E69" s="205"/>
      <c r="F69" s="205"/>
      <c r="G69" s="205"/>
      <c r="H69" s="206"/>
      <c r="I69" s="3">
        <v>62</v>
      </c>
      <c r="J69" s="53">
        <f>J70+J71+J72+J78+J79+J82+J85</f>
        <v>64611927</v>
      </c>
      <c r="K69" s="53">
        <f>K70+K71+K72+K78+K79+K82+K85</f>
        <v>45820982</v>
      </c>
    </row>
    <row r="70" spans="1:11" ht="12.75" customHeight="1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50315800</v>
      </c>
      <c r="K70" s="7">
        <v>50315800</v>
      </c>
    </row>
    <row r="71" spans="1:11" ht="12.75" customHeight="1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/>
      <c r="K71" s="7"/>
    </row>
    <row r="72" spans="1:11" ht="12.75" customHeight="1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2">
        <f>J73+J74-J75+J76+J77</f>
        <v>8005645</v>
      </c>
      <c r="K72" s="52">
        <v>7977015</v>
      </c>
    </row>
    <row r="73" spans="1:11" ht="12.75" customHeight="1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2927675</v>
      </c>
      <c r="K73" s="7">
        <v>2927675</v>
      </c>
    </row>
    <row r="74" spans="1:11" ht="12.75" customHeight="1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6040183</v>
      </c>
      <c r="K74" s="7">
        <v>6188077</v>
      </c>
    </row>
    <row r="75" spans="1:11" ht="12.75" customHeight="1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5200746</v>
      </c>
      <c r="K75" s="7">
        <v>5200746</v>
      </c>
    </row>
    <row r="76" spans="1:11" ht="12.75" customHeight="1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 customHeight="1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4238533</v>
      </c>
      <c r="K77" s="7">
        <v>4062010</v>
      </c>
    </row>
    <row r="78" spans="1:11" ht="12.75" customHeight="1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6712</v>
      </c>
      <c r="K78" s="7">
        <v>31512</v>
      </c>
    </row>
    <row r="79" spans="1:11" ht="12.75" customHeight="1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2">
        <f>J80-J81</f>
        <v>5579117</v>
      </c>
      <c r="K79" s="52">
        <f>K80-K81</f>
        <v>5838266</v>
      </c>
    </row>
    <row r="80" spans="1:11" ht="12.75" customHeight="1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5579117</v>
      </c>
      <c r="K80" s="7">
        <v>5838266</v>
      </c>
    </row>
    <row r="81" spans="1:11" ht="12.75" customHeight="1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 customHeight="1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2">
        <f>J83-J84</f>
        <v>704653</v>
      </c>
      <c r="K82" s="52">
        <f>K83-K84</f>
        <v>-18341611</v>
      </c>
    </row>
    <row r="83" spans="1:11" ht="12.75" customHeight="1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704653</v>
      </c>
      <c r="K83" s="7"/>
    </row>
    <row r="84" spans="1:11" ht="12.75" customHeight="1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>
        <v>18341611</v>
      </c>
    </row>
    <row r="85" spans="1:11" ht="12.75" customHeight="1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 customHeight="1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2">
        <f>SUM(J87:J89)</f>
        <v>1678</v>
      </c>
      <c r="K86" s="52">
        <f>SUM(K87:K89)</f>
        <v>687878</v>
      </c>
    </row>
    <row r="87" spans="1:11" ht="12.75" customHeight="1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>
        <v>680000</v>
      </c>
    </row>
    <row r="88" spans="1:11" ht="12.75" customHeight="1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>
        <v>1678</v>
      </c>
      <c r="K88" s="7"/>
    </row>
    <row r="89" spans="1:11" ht="12.75" customHeight="1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/>
      <c r="K89" s="7">
        <v>7878</v>
      </c>
    </row>
    <row r="90" spans="1:11" ht="12.75" customHeight="1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2">
        <f>SUM(J91:J99)</f>
        <v>15100940</v>
      </c>
      <c r="K90" s="52">
        <f>SUM(K91:K99)</f>
        <v>8191164</v>
      </c>
    </row>
    <row r="91" spans="1:11" ht="12.75" customHeight="1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 customHeight="1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 customHeight="1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f>15100940-2720001</f>
        <v>12380939</v>
      </c>
      <c r="K93" s="7">
        <v>6113652</v>
      </c>
    </row>
    <row r="94" spans="1:11" ht="12.75" customHeight="1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 customHeight="1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 customHeight="1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 customHeight="1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 customHeight="1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>
        <v>2720001</v>
      </c>
      <c r="K98" s="7">
        <v>2077512</v>
      </c>
    </row>
    <row r="99" spans="1:11" ht="12.75" customHeight="1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 customHeight="1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2">
        <f>SUM(J101:J112)</f>
        <v>30582157</v>
      </c>
      <c r="K100" s="52">
        <f>SUM(K101:K112)</f>
        <v>29689927</v>
      </c>
    </row>
    <row r="101" spans="1:11" ht="12.75" customHeight="1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/>
      <c r="K101" s="7"/>
    </row>
    <row r="102" spans="1:11" ht="12.75" customHeight="1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1640000</v>
      </c>
      <c r="K102" s="7">
        <v>820000</v>
      </c>
    </row>
    <row r="103" spans="1:11" ht="12.75" customHeight="1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1910000</v>
      </c>
      <c r="K103" s="7">
        <v>400000</v>
      </c>
    </row>
    <row r="104" spans="1:11" ht="12.75" customHeight="1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/>
      <c r="K104" s="7"/>
    </row>
    <row r="105" spans="1:11" ht="12.75" customHeight="1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13421011</v>
      </c>
      <c r="K105" s="7">
        <v>21285857</v>
      </c>
    </row>
    <row r="106" spans="1:11" ht="12.75" customHeight="1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 customHeight="1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>
        <v>10167619</v>
      </c>
      <c r="K107" s="7">
        <v>2111684</v>
      </c>
    </row>
    <row r="108" spans="1:11" ht="12.75" customHeight="1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1301459</v>
      </c>
      <c r="K108" s="7">
        <v>1466184</v>
      </c>
    </row>
    <row r="109" spans="1:11" ht="12.75" customHeight="1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2058625</v>
      </c>
      <c r="K109" s="7">
        <v>3365459</v>
      </c>
    </row>
    <row r="110" spans="1:11" ht="12.75" customHeight="1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/>
      <c r="K110" s="7"/>
    </row>
    <row r="111" spans="1:11" ht="12.75" customHeight="1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 customHeight="1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83443</v>
      </c>
      <c r="K112" s="7">
        <v>240743</v>
      </c>
    </row>
    <row r="113" spans="1:11" ht="12.75" customHeight="1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113925</v>
      </c>
      <c r="K113" s="7">
        <v>85181</v>
      </c>
    </row>
    <row r="114" spans="1:11" ht="12.75" customHeight="1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2">
        <f>J69+J86+J90+J100+J113</f>
        <v>110410627</v>
      </c>
      <c r="K114" s="52">
        <f>K69+K86+K90+K100+K113</f>
        <v>84475132</v>
      </c>
    </row>
    <row r="115" spans="1:11" ht="12.75">
      <c r="A115" s="226" t="s">
        <v>57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8"/>
      <c r="K115" s="8"/>
    </row>
    <row r="116" spans="1:11" ht="12.75">
      <c r="A116" s="201" t="s">
        <v>310</v>
      </c>
      <c r="B116" s="202"/>
      <c r="C116" s="202"/>
      <c r="D116" s="202"/>
      <c r="E116" s="202"/>
      <c r="F116" s="202"/>
      <c r="G116" s="202"/>
      <c r="H116" s="202"/>
      <c r="I116" s="229"/>
      <c r="J116" s="229"/>
      <c r="K116" s="230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31"/>
      <c r="J117" s="231"/>
      <c r="K117" s="232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 ht="12.75">
      <c r="A120" s="222" t="s">
        <v>311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A65536 L1:IV65536 I4:K5 B115:H65536 B1:K2 I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J44" sqref="J44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2" t="s">
        <v>348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5" t="s">
        <v>343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4" t="s">
        <v>59</v>
      </c>
      <c r="B4" s="234"/>
      <c r="C4" s="234"/>
      <c r="D4" s="234"/>
      <c r="E4" s="234"/>
      <c r="F4" s="234"/>
      <c r="G4" s="234"/>
      <c r="H4" s="234"/>
      <c r="I4" s="57" t="s">
        <v>279</v>
      </c>
      <c r="J4" s="233" t="s">
        <v>318</v>
      </c>
      <c r="K4" s="233"/>
      <c r="L4" s="233" t="s">
        <v>319</v>
      </c>
      <c r="M4" s="233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33">
        <v>1</v>
      </c>
      <c r="B6" s="233"/>
      <c r="C6" s="233"/>
      <c r="D6" s="233"/>
      <c r="E6" s="233"/>
      <c r="F6" s="233"/>
      <c r="G6" s="233"/>
      <c r="H6" s="23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06"/>
      <c r="I7" s="3">
        <v>111</v>
      </c>
      <c r="J7" s="53">
        <f>SUM(J8:J9)</f>
        <v>77099021</v>
      </c>
      <c r="K7" s="53">
        <f>SUM(K8:K9)</f>
        <v>16952548</v>
      </c>
      <c r="L7" s="53">
        <f>SUM(L8:L9)</f>
        <v>66290971</v>
      </c>
      <c r="M7" s="53">
        <f>SUM(M8:M9)</f>
        <v>12759132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73046910</v>
      </c>
      <c r="K8" s="7">
        <v>14403163</v>
      </c>
      <c r="L8" s="7">
        <v>63350061</v>
      </c>
      <c r="M8" s="7">
        <v>10491673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4052111</v>
      </c>
      <c r="K9" s="7">
        <v>2549385</v>
      </c>
      <c r="L9" s="7">
        <v>2940910</v>
      </c>
      <c r="M9" s="7">
        <v>2267459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2">
        <f>J11+J12+J16+J20+J21+J22+J25+J26</f>
        <v>74628885</v>
      </c>
      <c r="K10" s="52">
        <f>K11+K12+K16+K20+K21+K22+K25+K26</f>
        <v>16073467</v>
      </c>
      <c r="L10" s="52">
        <f>L11+L12+L16+L20+L21+L22+L25+L26</f>
        <v>73405839</v>
      </c>
      <c r="M10" s="52">
        <f>M11+M12+M16+M20+M21+M22+M25+M26</f>
        <v>20146085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-32973</v>
      </c>
      <c r="K11" s="7">
        <v>272672</v>
      </c>
      <c r="L11" s="7">
        <v>130904</v>
      </c>
      <c r="M11" s="7">
        <v>-10720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2">
        <f>SUM(J13:J15)</f>
        <v>44001201</v>
      </c>
      <c r="K12" s="52">
        <f>SUM(K13:K15)</f>
        <v>8764537</v>
      </c>
      <c r="L12" s="52">
        <f>SUM(L13:L15)</f>
        <v>40030812</v>
      </c>
      <c r="M12" s="52">
        <f>SUM(M13:M15)</f>
        <v>6584481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26559731</v>
      </c>
      <c r="K13" s="7">
        <v>5712285</v>
      </c>
      <c r="L13" s="7">
        <v>24958231</v>
      </c>
      <c r="M13" s="7">
        <v>4563558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8007382</v>
      </c>
      <c r="K14" s="7">
        <v>1093781</v>
      </c>
      <c r="L14" s="7">
        <v>6527118</v>
      </c>
      <c r="M14" s="7">
        <v>288228</v>
      </c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9434088</v>
      </c>
      <c r="K15" s="7">
        <v>1958471</v>
      </c>
      <c r="L15" s="7">
        <v>8545463</v>
      </c>
      <c r="M15" s="7">
        <v>1732695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2">
        <f>SUM(J17:J19)</f>
        <v>21613315</v>
      </c>
      <c r="K16" s="52">
        <f>SUM(K17:K19)</f>
        <v>4787339</v>
      </c>
      <c r="L16" s="52">
        <f>SUM(L17:L19)</f>
        <v>17187443</v>
      </c>
      <c r="M16" s="52">
        <f>SUM(M17:M19)</f>
        <v>3655357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13809315</v>
      </c>
      <c r="K17" s="7">
        <v>3134177</v>
      </c>
      <c r="L17" s="7">
        <v>11249127</v>
      </c>
      <c r="M17" s="7">
        <v>2462163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4861809</v>
      </c>
      <c r="K18" s="7">
        <v>956729</v>
      </c>
      <c r="L18" s="7">
        <v>3689281</v>
      </c>
      <c r="M18" s="7">
        <v>761695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2942191</v>
      </c>
      <c r="K19" s="7">
        <v>696433</v>
      </c>
      <c r="L19" s="7">
        <v>2249035</v>
      </c>
      <c r="M19" s="7">
        <v>431499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3630846</v>
      </c>
      <c r="K20" s="7">
        <v>892457</v>
      </c>
      <c r="L20" s="7">
        <v>3014221</v>
      </c>
      <c r="M20" s="7">
        <v>706285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5363871</v>
      </c>
      <c r="K21" s="7">
        <v>1344963</v>
      </c>
      <c r="L21" s="7">
        <v>5129548</v>
      </c>
      <c r="M21" s="7">
        <v>1370249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>
        <v>680000</v>
      </c>
      <c r="M25" s="7">
        <v>680000</v>
      </c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52625</v>
      </c>
      <c r="K26" s="7">
        <v>11499</v>
      </c>
      <c r="L26" s="7">
        <v>7232911</v>
      </c>
      <c r="M26" s="7">
        <v>7160433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2">
        <f>SUM(J28:J32)</f>
        <v>767780</v>
      </c>
      <c r="K27" s="52">
        <f>SUM(K28:K32)</f>
        <v>188536</v>
      </c>
      <c r="L27" s="52">
        <f>SUM(L28:L32)</f>
        <v>1390248</v>
      </c>
      <c r="M27" s="52">
        <f>SUM(M28:M32)</f>
        <v>936581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767780</v>
      </c>
      <c r="K29" s="7">
        <v>188536</v>
      </c>
      <c r="L29" s="7">
        <v>1390248</v>
      </c>
      <c r="M29" s="7">
        <v>936581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2">
        <f>SUM(J34:J37)</f>
        <v>2533263</v>
      </c>
      <c r="K33" s="52">
        <f>SUM(K34:K37)</f>
        <v>851338</v>
      </c>
      <c r="L33" s="52">
        <f>SUM(L34:L37)</f>
        <v>12616991</v>
      </c>
      <c r="M33" s="52">
        <f>SUM(M34:M37)</f>
        <v>11014633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2533263</v>
      </c>
      <c r="K35" s="7">
        <v>851338</v>
      </c>
      <c r="L35" s="7">
        <v>2786509</v>
      </c>
      <c r="M35" s="7">
        <v>1184151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>
        <v>9830482</v>
      </c>
      <c r="M36" s="7">
        <v>9830482</v>
      </c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2">
        <f>J7+J27+J38+J40</f>
        <v>77866801</v>
      </c>
      <c r="K42" s="52">
        <f>K7+K27+K38+K40</f>
        <v>17141084</v>
      </c>
      <c r="L42" s="52">
        <f>L7+L27+L38+L40</f>
        <v>67681219</v>
      </c>
      <c r="M42" s="52">
        <f>M7+M27+M38+M40</f>
        <v>13695713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2">
        <f>J10+J33+J39+J41</f>
        <v>77162148</v>
      </c>
      <c r="K43" s="52">
        <f>K10+K33+K39+K41</f>
        <v>16924805</v>
      </c>
      <c r="L43" s="52">
        <f>L10+L33+L39+L41</f>
        <v>86022830</v>
      </c>
      <c r="M43" s="52">
        <f>M10+M33+M39+M41</f>
        <v>31160718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2">
        <f>J42-J43</f>
        <v>704653</v>
      </c>
      <c r="K44" s="52">
        <f>K42-K43</f>
        <v>216279</v>
      </c>
      <c r="L44" s="52">
        <f>L42-L43</f>
        <v>-18341611</v>
      </c>
      <c r="M44" s="52">
        <f>M42-M43</f>
        <v>-17465005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2">
        <f>IF(J42&gt;J43,J42-J43,0)</f>
        <v>704653</v>
      </c>
      <c r="K45" s="52">
        <f>IF(K42&gt;K43,K42-K43,0)</f>
        <v>216279</v>
      </c>
      <c r="L45" s="52">
        <f>IF(L42&gt;L43,L42-L43,0)</f>
        <v>0</v>
      </c>
      <c r="M45" s="52">
        <f>IF(M42&gt;M43,M42-M43,0)</f>
        <v>0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18341611</v>
      </c>
      <c r="M46" s="52">
        <f>IF(M43&gt;M42,M43-M42,0)</f>
        <v>17465005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2">
        <f>J44-J47</f>
        <v>704653</v>
      </c>
      <c r="K48" s="52">
        <f>K44-K47</f>
        <v>216279</v>
      </c>
      <c r="L48" s="52">
        <f>L44-L47</f>
        <v>-18341611</v>
      </c>
      <c r="M48" s="52">
        <f>M44-M47</f>
        <v>-17465005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2">
        <f>IF(J48&gt;0,J48,0)</f>
        <v>704653</v>
      </c>
      <c r="K49" s="52">
        <f>IF(K48&gt;0,K48,0)</f>
        <v>216279</v>
      </c>
      <c r="L49" s="52">
        <f>IF(L48&gt;0,L48,0)</f>
        <v>0</v>
      </c>
      <c r="M49" s="52">
        <f>IF(M48&gt;0,M48,0)</f>
        <v>0</v>
      </c>
    </row>
    <row r="50" spans="1:13" ht="12.75">
      <c r="A50" s="236" t="s">
        <v>220</v>
      </c>
      <c r="B50" s="237"/>
      <c r="C50" s="237"/>
      <c r="D50" s="237"/>
      <c r="E50" s="237"/>
      <c r="F50" s="237"/>
      <c r="G50" s="237"/>
      <c r="H50" s="23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18341611</v>
      </c>
      <c r="M50" s="60">
        <f>IF(M48&lt;0,-M48,0)</f>
        <v>17465005</v>
      </c>
    </row>
    <row r="51" spans="1:13" ht="12.75" customHeight="1">
      <c r="A51" s="201" t="s">
        <v>312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4"/>
      <c r="J52" s="54"/>
      <c r="K52" s="54"/>
      <c r="L52" s="54"/>
      <c r="M52" s="61"/>
    </row>
    <row r="53" spans="1:13" ht="12.75">
      <c r="A53" s="239" t="s">
        <v>234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/>
      <c r="K56" s="6"/>
      <c r="L56" s="6"/>
      <c r="M56" s="6"/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46" t="s">
        <v>313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39" t="s">
        <v>234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43" t="s">
        <v>235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7" sqref="J7"/>
    </sheetView>
  </sheetViews>
  <sheetFormatPr defaultColWidth="9.140625" defaultRowHeight="12.75"/>
  <cols>
    <col min="1" max="1" width="9.140625" style="51" customWidth="1"/>
    <col min="2" max="2" width="5.7109375" style="51" customWidth="1"/>
    <col min="3" max="3" width="5.140625" style="51" customWidth="1"/>
    <col min="4" max="10" width="9.140625" style="51" customWidth="1"/>
    <col min="11" max="11" width="9.8515625" style="51" customWidth="1"/>
    <col min="12" max="16384" width="9.140625" style="51" customWidth="1"/>
  </cols>
  <sheetData>
    <row r="1" spans="1:11" ht="12.75" customHeight="1">
      <c r="A1" s="253" t="s">
        <v>164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348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343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65" t="s">
        <v>279</v>
      </c>
      <c r="J4" s="66" t="s">
        <v>318</v>
      </c>
      <c r="K4" s="66" t="s">
        <v>319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7">
        <v>2</v>
      </c>
      <c r="J5" s="68" t="s">
        <v>283</v>
      </c>
      <c r="K5" s="68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7"/>
      <c r="J6" s="257"/>
      <c r="K6" s="258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704653</v>
      </c>
      <c r="K7" s="7">
        <v>-18341611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3630846</v>
      </c>
      <c r="K8" s="7">
        <v>3014221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5">
        <v>33984</v>
      </c>
      <c r="K9" s="7">
        <f>681600+8022053</f>
        <v>8703653</v>
      </c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5">
        <v>14942220</v>
      </c>
      <c r="K10" s="7">
        <f>23387755+741741+154907</f>
        <v>24284403</v>
      </c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>
        <v>1191948</v>
      </c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5">
        <v>2812059</v>
      </c>
      <c r="K12" s="7">
        <f>76974+555857+1413679+460275+26160</f>
        <v>2532945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3">
        <f>SUM(J7:J12)</f>
        <v>22123762</v>
      </c>
      <c r="K13" s="63">
        <f>SUM(K7:K12)</f>
        <v>21385559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>
        <v>13507441</v>
      </c>
      <c r="K14" s="7">
        <f>820000+8373572+8056350+17280+12850</f>
        <v>17280052</v>
      </c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>
        <v>7488291</v>
      </c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>
        <v>436145</v>
      </c>
      <c r="K16" s="7"/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>
        <v>16597795</v>
      </c>
      <c r="K17" s="7">
        <f>28744</f>
        <v>28744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3">
        <f>SUM(J14:J17)</f>
        <v>30541381</v>
      </c>
      <c r="K18" s="63">
        <f>SUM(K14:K17)</f>
        <v>24797087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3">
        <f>IF(J18&gt;J13,J18-J13,0)</f>
        <v>8417619</v>
      </c>
      <c r="K20" s="52">
        <f>IF(K18&gt;K13,K18-K13,0)</f>
        <v>3411528</v>
      </c>
    </row>
    <row r="21" spans="1:11" ht="12.75">
      <c r="A21" s="201" t="s">
        <v>159</v>
      </c>
      <c r="B21" s="202"/>
      <c r="C21" s="202"/>
      <c r="D21" s="202"/>
      <c r="E21" s="202"/>
      <c r="F21" s="202"/>
      <c r="G21" s="202"/>
      <c r="H21" s="202"/>
      <c r="I21" s="257"/>
      <c r="J21" s="257"/>
      <c r="K21" s="258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/>
      <c r="K22" s="7">
        <f>2448410+133141</f>
        <v>2581551</v>
      </c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3">
        <f>SUM(J22:J26)</f>
        <v>0</v>
      </c>
      <c r="K27" s="63">
        <f>SUM(K22:K26)</f>
        <v>2581551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2094384</v>
      </c>
      <c r="K28" s="7"/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52">
        <f>SUM(J28:J30)</f>
        <v>2094384</v>
      </c>
      <c r="K31" s="52">
        <f>SUM(K28:K30)</f>
        <v>0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3">
        <f>IF(J27&gt;J31,J27-J31,0)</f>
        <v>0</v>
      </c>
      <c r="K32" s="63">
        <f>IF(K27&gt;K31,K27-K31,0)</f>
        <v>2581551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3">
        <f>IF(J31&gt;J27,J31-J27,0)</f>
        <v>2094384</v>
      </c>
      <c r="K33" s="52">
        <f>IF(K31&gt;K27,K31-K27,0)</f>
        <v>0</v>
      </c>
    </row>
    <row r="34" spans="1:11" ht="12.75">
      <c r="A34" s="201" t="s">
        <v>160</v>
      </c>
      <c r="B34" s="202"/>
      <c r="C34" s="202"/>
      <c r="D34" s="202"/>
      <c r="E34" s="202"/>
      <c r="F34" s="202"/>
      <c r="G34" s="202"/>
      <c r="H34" s="202"/>
      <c r="I34" s="257"/>
      <c r="J34" s="257"/>
      <c r="K34" s="258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>
        <v>10233882</v>
      </c>
      <c r="K37" s="7">
        <v>975276</v>
      </c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3">
        <f>SUM(J35:J37)</f>
        <v>10233882</v>
      </c>
      <c r="K38" s="63">
        <f>SUM(K35:K37)</f>
        <v>975276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/>
      <c r="K39" s="7"/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3">
        <f>SUM(J39:J43)</f>
        <v>0</v>
      </c>
      <c r="K44" s="52">
        <f>SUM(K39:K43)</f>
        <v>0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3">
        <f>IF(J38&gt;J44,J38-J44,0)</f>
        <v>10233882</v>
      </c>
      <c r="K45" s="52">
        <f>IF(K38&gt;K44,K38-K44,0)</f>
        <v>975276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145299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3">
        <f>IF(J20-J19+J33-J32+J46-J45&gt;0,J20-J19+J33-J32+J46-J45,0)</f>
        <v>278121</v>
      </c>
      <c r="K48" s="52">
        <f>IF(K20-K19+K33-K32+K46-K45&gt;0,K20-K19+K33-K32+K46-K45,0)</f>
        <v>0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624840</v>
      </c>
      <c r="K49" s="7">
        <v>441485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>
        <v>145299</v>
      </c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>
        <v>278121</v>
      </c>
      <c r="K51" s="7"/>
    </row>
    <row r="52" spans="1:11" ht="12.75">
      <c r="A52" s="219" t="s">
        <v>177</v>
      </c>
      <c r="B52" s="220"/>
      <c r="C52" s="220"/>
      <c r="D52" s="220"/>
      <c r="E52" s="220"/>
      <c r="F52" s="220"/>
      <c r="G52" s="220"/>
      <c r="H52" s="220"/>
      <c r="I52" s="4">
        <v>44</v>
      </c>
      <c r="J52" s="60">
        <f>J49+J50-J51</f>
        <v>346719</v>
      </c>
      <c r="K52" s="60">
        <f>K49+K50-K51</f>
        <v>586784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3" t="s">
        <v>197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60" t="s">
        <v>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9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65" t="s">
        <v>279</v>
      </c>
      <c r="J4" s="66" t="s">
        <v>318</v>
      </c>
      <c r="K4" s="66" t="s">
        <v>319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71">
        <v>2</v>
      </c>
      <c r="J5" s="72" t="s">
        <v>283</v>
      </c>
      <c r="K5" s="72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7"/>
      <c r="J6" s="257"/>
      <c r="K6" s="258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7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3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1" t="s">
        <v>159</v>
      </c>
      <c r="B22" s="202"/>
      <c r="C22" s="202"/>
      <c r="D22" s="202"/>
      <c r="E22" s="202"/>
      <c r="F22" s="202"/>
      <c r="G22" s="202"/>
      <c r="H22" s="202"/>
      <c r="I22" s="257"/>
      <c r="J22" s="257"/>
      <c r="K22" s="258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320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321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1" t="s">
        <v>160</v>
      </c>
      <c r="B35" s="202"/>
      <c r="C35" s="202"/>
      <c r="D35" s="202"/>
      <c r="E35" s="202"/>
      <c r="F35" s="202"/>
      <c r="G35" s="202"/>
      <c r="H35" s="202"/>
      <c r="I35" s="257">
        <v>0</v>
      </c>
      <c r="J35" s="257"/>
      <c r="K35" s="258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3" t="s">
        <v>177</v>
      </c>
      <c r="B53" s="214"/>
      <c r="C53" s="214"/>
      <c r="D53" s="214"/>
      <c r="E53" s="214"/>
      <c r="F53" s="214"/>
      <c r="G53" s="214"/>
      <c r="H53" s="214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1" width="17.57421875" style="75" customWidth="1"/>
    <col min="2" max="2" width="0.9921875" style="75" customWidth="1"/>
    <col min="3" max="4" width="9.140625" style="75" customWidth="1"/>
    <col min="5" max="5" width="10.140625" style="75" bestFit="1" customWidth="1"/>
    <col min="6" max="6" width="7.57421875" style="75" customWidth="1"/>
    <col min="7" max="7" width="9.140625" style="75" customWidth="1"/>
    <col min="8" max="8" width="6.421875" style="75" customWidth="1"/>
    <col min="9" max="9" width="6.28125" style="75" customWidth="1"/>
    <col min="10" max="16384" width="9.140625" style="75" customWidth="1"/>
  </cols>
  <sheetData>
    <row r="1" spans="1:12" ht="12.75">
      <c r="A1" s="272" t="s">
        <v>281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4"/>
    </row>
    <row r="2" spans="1:12" ht="12.75">
      <c r="A2" s="126" t="s">
        <v>345</v>
      </c>
      <c r="B2" s="73"/>
      <c r="C2" s="282" t="s">
        <v>282</v>
      </c>
      <c r="D2" s="282"/>
      <c r="E2" s="127" t="s">
        <v>322</v>
      </c>
      <c r="F2" s="42" t="s">
        <v>250</v>
      </c>
      <c r="G2" s="283" t="s">
        <v>346</v>
      </c>
      <c r="H2" s="284"/>
      <c r="I2" s="73"/>
      <c r="J2" s="73"/>
      <c r="K2" s="73"/>
      <c r="L2" s="76"/>
    </row>
    <row r="3" spans="1:11" ht="34.5">
      <c r="A3" s="285" t="s">
        <v>59</v>
      </c>
      <c r="B3" s="285"/>
      <c r="C3" s="285"/>
      <c r="D3" s="285"/>
      <c r="E3" s="285"/>
      <c r="F3" s="285"/>
      <c r="G3" s="285"/>
      <c r="H3" s="285"/>
      <c r="I3" s="79" t="s">
        <v>305</v>
      </c>
      <c r="J3" s="80" t="s">
        <v>150</v>
      </c>
      <c r="K3" s="80" t="s">
        <v>151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82">
        <v>2</v>
      </c>
      <c r="J4" s="81" t="s">
        <v>283</v>
      </c>
      <c r="K4" s="81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3">
        <v>1</v>
      </c>
      <c r="J5" s="44">
        <v>50315800</v>
      </c>
      <c r="K5" s="44">
        <v>50315800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3">
        <v>2</v>
      </c>
      <c r="J6" s="45"/>
      <c r="K6" s="45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3">
        <v>3</v>
      </c>
      <c r="J7" s="45">
        <v>8005645</v>
      </c>
      <c r="K7" s="45">
        <v>7977015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3">
        <v>4</v>
      </c>
      <c r="J8" s="45">
        <v>5579117</v>
      </c>
      <c r="K8" s="45">
        <v>5838266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3">
        <v>5</v>
      </c>
      <c r="J9" s="45">
        <v>704653</v>
      </c>
      <c r="K9" s="7">
        <v>-18341611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3">
        <v>6</v>
      </c>
      <c r="J10" s="45"/>
      <c r="K10" s="7"/>
    </row>
    <row r="11" spans="1:12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3">
        <v>7</v>
      </c>
      <c r="J11" s="45">
        <v>6712</v>
      </c>
      <c r="K11" s="45">
        <v>31512</v>
      </c>
      <c r="L11" s="70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3">
        <v>8</v>
      </c>
      <c r="J12" s="45"/>
      <c r="K12" s="45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3">
        <v>9</v>
      </c>
      <c r="J13" s="45"/>
      <c r="K13" s="45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3">
        <v>10</v>
      </c>
      <c r="J14" s="77">
        <f>SUM(J5:J13)</f>
        <v>64611927</v>
      </c>
      <c r="K14" s="77">
        <f>SUM(K5:K13)</f>
        <v>45820982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3">
        <v>11</v>
      </c>
      <c r="J15" s="45"/>
      <c r="K15" s="45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3">
        <v>12</v>
      </c>
      <c r="J16" s="45"/>
      <c r="K16" s="45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3">
        <v>13</v>
      </c>
      <c r="J17" s="45"/>
      <c r="K17" s="45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3">
        <v>14</v>
      </c>
      <c r="J18" s="45"/>
      <c r="K18" s="45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3">
        <v>15</v>
      </c>
      <c r="J19" s="45"/>
      <c r="K19" s="45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3">
        <v>16</v>
      </c>
      <c r="J20" s="45">
        <v>237293</v>
      </c>
      <c r="K20" s="45">
        <v>-18790945</v>
      </c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3">
        <v>17</v>
      </c>
      <c r="J21" s="78">
        <f>SUM(J15:J20)</f>
        <v>237293</v>
      </c>
      <c r="K21" s="78">
        <f>SUM(K15:K20)</f>
        <v>-18790945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6" t="s">
        <v>302</v>
      </c>
      <c r="B23" s="267"/>
      <c r="C23" s="267"/>
      <c r="D23" s="267"/>
      <c r="E23" s="267"/>
      <c r="F23" s="267"/>
      <c r="G23" s="267"/>
      <c r="H23" s="267"/>
      <c r="I23" s="46">
        <v>18</v>
      </c>
      <c r="J23" s="44"/>
      <c r="K23" s="44"/>
    </row>
    <row r="24" spans="1:11" ht="17.25" customHeight="1">
      <c r="A24" s="268" t="s">
        <v>303</v>
      </c>
      <c r="B24" s="269"/>
      <c r="C24" s="269"/>
      <c r="D24" s="269"/>
      <c r="E24" s="269"/>
      <c r="F24" s="269"/>
      <c r="G24" s="269"/>
      <c r="H24" s="269"/>
      <c r="I24" s="47">
        <v>19</v>
      </c>
      <c r="J24" s="78"/>
      <c r="K24" s="78"/>
    </row>
    <row r="25" spans="1:11" ht="30" customHeight="1">
      <c r="A25" s="270" t="s">
        <v>304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7559055118110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110" zoomScaleSheetLayoutView="110" zoomScalePageLayoutView="0" workbookViewId="0" topLeftCell="A1">
      <selection activeCell="H9" sqref="H9"/>
    </sheetView>
  </sheetViews>
  <sheetFormatPr defaultColWidth="9.140625" defaultRowHeight="12.75"/>
  <cols>
    <col min="10" max="10" width="9.42187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280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5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2" ht="12.75">
      <c r="A6" s="289" t="s">
        <v>351</v>
      </c>
      <c r="B6" s="289"/>
      <c r="C6" s="289"/>
      <c r="D6" s="289"/>
      <c r="E6" s="289"/>
      <c r="F6" s="289"/>
      <c r="G6" s="289"/>
      <c r="H6" s="289"/>
      <c r="I6" s="289"/>
      <c r="J6" s="289"/>
      <c r="K6" s="290"/>
      <c r="L6" s="290"/>
    </row>
    <row r="7" spans="1:12" ht="12.75">
      <c r="A7" s="289" t="s">
        <v>352</v>
      </c>
      <c r="B7" s="289"/>
      <c r="C7" s="289"/>
      <c r="D7" s="289"/>
      <c r="E7" s="289"/>
      <c r="F7" s="289"/>
      <c r="G7" s="289"/>
      <c r="H7" s="289"/>
      <c r="I7" s="289"/>
      <c r="J7" s="289"/>
      <c r="K7" s="290"/>
      <c r="L7" s="290"/>
    </row>
    <row r="8" spans="1:12" ht="12.75">
      <c r="A8" s="289" t="s">
        <v>350</v>
      </c>
      <c r="B8" s="289"/>
      <c r="C8" s="289"/>
      <c r="D8" s="289"/>
      <c r="E8" s="289"/>
      <c r="F8" s="289"/>
      <c r="G8" s="289"/>
      <c r="H8" s="289"/>
      <c r="I8" s="289"/>
      <c r="J8" s="289"/>
      <c r="K8" s="290"/>
      <c r="L8" s="290"/>
    </row>
    <row r="9" spans="1:12" ht="12.75">
      <c r="A9" s="289" t="s">
        <v>349</v>
      </c>
      <c r="B9" s="289"/>
      <c r="C9" s="289"/>
      <c r="D9" s="289"/>
      <c r="E9" s="289"/>
      <c r="F9" s="289"/>
      <c r="G9" s="289"/>
      <c r="H9" s="289"/>
      <c r="I9" s="289"/>
      <c r="J9" s="289"/>
      <c r="K9" s="290"/>
      <c r="L9" s="290"/>
    </row>
    <row r="10" spans="1:12" ht="12.75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90"/>
      <c r="L10" s="290"/>
    </row>
    <row r="11" spans="1:12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  <c r="K11" s="290"/>
      <c r="L11" s="290"/>
    </row>
    <row r="12" spans="1:12" ht="12.75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90"/>
      <c r="L12" s="290"/>
    </row>
    <row r="13" spans="1:12" ht="12.75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90"/>
      <c r="L13" s="290"/>
    </row>
    <row r="14" spans="1:12" ht="12.75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90"/>
      <c r="L14" s="290"/>
    </row>
    <row r="15" spans="1:12" ht="12.75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90"/>
      <c r="L15" s="290"/>
    </row>
    <row r="16" spans="1:12" ht="12.75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90"/>
      <c r="L16" s="290"/>
    </row>
    <row r="17" spans="1:12" ht="12.75">
      <c r="A17" s="289"/>
      <c r="B17" s="289"/>
      <c r="C17" s="289"/>
      <c r="D17" s="289"/>
      <c r="E17" s="289"/>
      <c r="F17" s="289"/>
      <c r="G17" s="289"/>
      <c r="H17" s="289"/>
      <c r="I17" s="289"/>
      <c r="J17" s="289"/>
      <c r="K17" s="290"/>
      <c r="L17" s="290"/>
    </row>
    <row r="18" spans="1:12" ht="12.75">
      <c r="A18" s="289"/>
      <c r="B18" s="289"/>
      <c r="C18" s="289"/>
      <c r="D18" s="289"/>
      <c r="E18" s="289"/>
      <c r="F18" s="289"/>
      <c r="G18" s="291" t="s">
        <v>345</v>
      </c>
      <c r="H18" s="289"/>
      <c r="I18" s="289"/>
      <c r="J18" s="289"/>
      <c r="K18" s="290"/>
      <c r="L18" s="29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5">
      <c r="A21" s="40"/>
      <c r="B21" s="40"/>
      <c r="C21" s="40"/>
      <c r="D21" s="40"/>
      <c r="E21" s="40"/>
      <c r="F21" s="40"/>
      <c r="G21" s="40"/>
      <c r="H21" s="40"/>
      <c r="I21" s="41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</sheetData>
  <sheetProtection/>
  <mergeCells count="2">
    <mergeCell ref="A2:J2"/>
    <mergeCell ref="A4:J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2014-02-22T18:23:50Z</cp:lastPrinted>
  <dcterms:created xsi:type="dcterms:W3CDTF">2008-10-17T11:51:54Z</dcterms:created>
  <dcterms:modified xsi:type="dcterms:W3CDTF">2014-02-22T18:24:14Z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