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<sst xmlns="http://schemas.openxmlformats.org/spreadsheetml/2006/main" count="401" uniqueCount="345">
  <si>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</si>
  <si>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</si>
  <si>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</si>
  <si>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</si>
  <si>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</si>
  <si>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</si>
  <si>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</si>
  <si>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</si>
  <si>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</si>
  <si>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</si>
  <si>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</si>
  <si>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</si>
  <si>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</si>
  <si>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</si>
  <si>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</si>
  <si>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</si>
  <si>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</si>
  <si>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</si>
  <si>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</si>
  <si>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</si>
  <si>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</si>
  <si>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</si>
  <si>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</si>
  <si>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</si>
  <si>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</si>
  <si>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</si>
  <si>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</si>
  <si>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</si>
  <si>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</si>
  <si>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</si>
  <si>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</si>
  <si>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</si>
  <si>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</si>
  <si>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</si>
  <si>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</si>
  <si>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</si>
  <si>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</si>
  <si>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</si>
  <si>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</si>
  <si>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</si>
  <si>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</si>
  <si>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</si>
  <si>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</si>
  <si>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</si>
  <si>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</si>
  <si>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</si>
  <si>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</si>
  <si>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</si>
  <si>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</si>
  <si>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</si>
  <si>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</si>
  <si>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</si>
  <si>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</si>
  <si>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</si>
  <si>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</si>
  <si>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</si>
  <si>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</si>
  <si>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</si>
  <si>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</si>
  <si>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</si>
  <si>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</si>
  <si>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</si>
  <si>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</si>
  <si>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</si>
  <si>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</si>
  <si>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</si>
  <si>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</si>
  <si>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</si>
  <si>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</si>
  <si>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</si>
  <si>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</si>
  <si>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</si>
  <si>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</si>
  <si>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</si>
  <si>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</si>
  <si>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</si>
  <si>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</si>
  <si>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</si>
  <si>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</si>
  <si>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</si>
  <si>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</si>
  <si>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</si>
  <si>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</si>
  <si>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</si>
  <si>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</si>
  <si>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</si>
  <si>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</si>
  <si>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</si>
  <si>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</si>
  <si>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</si>
  <si>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</si>
  <si>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</si>
  <si>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</si>
  <si>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</si>
  <si>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</si>
  <si>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</si>
  <si>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</si>
  <si>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</si>
  <si>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</si>
  <si>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</si>
  <si>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</si>
  <si>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</si>
  <si>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</si>
  <si>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</si>
  <si>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</si>
  <si>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</si>
  <si>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</si>
  <si>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</si>
  <si>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</si>
  <si>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</si>
  <si>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</si>
  <si>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</si>
  <si>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</si>
  <si>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</si>
  <si>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</si>
  <si>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</si>
  <si>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</si>
  <si>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</si>
  <si>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</si>
  <si>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</si>
  <si>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</si>
  <si>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</si>
  <si>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</si>
  <si>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</si>
  <si>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</si>
  <si>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</si>
  <si>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</si>
  <si>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</si>
  <si>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</si>
  <si>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</si>
  <si>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</si>
  <si>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</si>
  <si>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</si>
  <si>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</si>
  <si>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</si>
  <si>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</si>
  <si>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</si>
  <si>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</si>
  <si>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</si>
  <si>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</si>
  <si>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</si>
  <si>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</si>
  <si>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</si>
  <si>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</si>
  <si>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</si>
  <si>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</si>
  <si>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</si>
  <si>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</si>
  <si>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</si>
  <si>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</si>
  <si>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</si>
  <si>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</si>
  <si>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</si>
  <si>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</si>
  <si>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</si>
  <si>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</si>
  <si>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</si>
  <si>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</si>
  <si>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</si>
  <si>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</si>
  <si>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</si>
  <si>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</si>
  <si>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</si>
  <si>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</si>
  <si>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</si>
  <si>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</si>
  <si>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</si>
  <si>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</si>
  <si>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</si>
  <si>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</si>
  <si>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</si>
  <si>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</si>
  <si>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</si>
  <si>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</si>
  <si>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</si>
  <si>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</si>
  <si>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</si>
  <si>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</si>
  <si>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</si>
  <si>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</si>
  <si>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</si>
  <si>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</si>
  <si>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</si>
  <si>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</si>
  <si>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</si>
  <si>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</si>
  <si>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</si>
  <si>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</si>
  <si>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</si>
  <si>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</si>
  <si>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</si>
  <si>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</si>
  <si>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</si>
  <si>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</si>
  <si>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</si>
  <si>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</si>
  <si>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</si>
  <si>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</si>
  <si>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</si>
  <si>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</si>
  <si>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</si>
  <si>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</si>
  <si>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</si>
  <si>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</si>
  <si>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</si>
  <si>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</si>
  <si>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</si>
  <si>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</si>
  <si>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</si>
  <si>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</si>
  <si>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</si>
  <si>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</si>
  <si>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</si>
  <si>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</si>
  <si>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</si>
  <si>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</si>
  <si>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</si>
  <si>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</si>
  <si>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</si>
  <si>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</si>
  <si>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</si>
  <si>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</si>
  <si>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</si>
  <si>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</si>
  <si>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</si>
  <si>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</si>
  <si>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</si>
  <si>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</si>
  <si>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</si>
  <si>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</si>
  <si>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</si>
  <si>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</si>
  <si>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</si>
  <si>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</si>
  <si>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</si>
  <si>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</si>
  <si>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</si>
  <si>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</si>
  <si>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</si>
  <si>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</si>
  <si>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</si>
  <si>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</si>
  <si>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</si>
  <si>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</si>
  <si>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</si>
  <si>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</si>
  <si>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</si>
  <si>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</si>
  <si>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</si>
  <si>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</si>
  <si>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</si>
  <si>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</si>
  <si>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</si>
  <si>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</si>
  <si>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</si>
  <si>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</si>
  <si>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</si>
  <si>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</si>
  <si>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</si>
  <si>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</si>
  <si>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</si>
  <si>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</si>
  <si>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</si>
  <si>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</si>
  <si>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</si>
  <si>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</si>
  <si>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</si>
  <si>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</si>
  <si>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</si>
  <si>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</si>
  <si>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</si>
  <si>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</si>
  <si>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</si>
  <si>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</si>
  <si>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</si>
  <si>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</si>
  <si>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</si>
  <si>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</si>
  <si>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</si>
  <si>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</si>
  <si>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</si>
  <si>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</si>
  <si>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</si>
  <si>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</si>
  <si>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</si>
  <si>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</si>
  <si>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</si>
  <si>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</si>
  <si>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</si>
  <si>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</si>
  <si>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</si>
  <si>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</si>
  <si>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</si>
  <si>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</si>
  <si>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</si>
  <si>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</si>
  <si>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</si>
  <si>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</si>
  <si>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</si>
  <si>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</si>
  <si>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</si>
  <si>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</si>
  <si>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</si>
  <si>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</si>
  <si>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</si>
  <si>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</si>
  <si>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</si>
  <si>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</si>
  <si>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</si>
  <si>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</si>
  <si>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</si>
  <si>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</si>
  <si>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</si>
  <si>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</si>
  <si>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</si>
  <si>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</si>
  <si>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</si>
  <si>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</si>
  <si>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</si>
  <si>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</si>
  <si>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</si>
  <si>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</si>
  <si>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</si>
  <si>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03244024</t>
  </si>
  <si>
    <t>040051487</t>
  </si>
  <si>
    <t>BRIONKA d.d.</t>
  </si>
  <si>
    <t>PULA</t>
  </si>
  <si>
    <t>TRŠĆANSKA 35</t>
  </si>
  <si>
    <t>info@brionka.hr</t>
  </si>
  <si>
    <t>www.brionka.hr</t>
  </si>
  <si>
    <t>ISTARSKA</t>
  </si>
  <si>
    <t>1061</t>
  </si>
  <si>
    <t>NE</t>
  </si>
  <si>
    <t>052/541684</t>
  </si>
  <si>
    <t>tea.mateljak@brionka.hr</t>
  </si>
  <si>
    <t>Obveznik: BRIONKA d.d.</t>
  </si>
  <si>
    <t>45422293596</t>
  </si>
  <si>
    <t>30.06.2013.</t>
  </si>
  <si>
    <t>Mateljak Tea</t>
  </si>
  <si>
    <t>Soldatić Korado</t>
  </si>
  <si>
    <t>252/350915</t>
  </si>
  <si>
    <t>stanje na dan 30.06.2013.</t>
  </si>
  <si>
    <t>u razdoblju 01.01.2013. do 30.06.2013.</t>
  </si>
  <si>
    <t xml:space="preserve"> </t>
  </si>
  <si>
    <t>U drugom tromjesečju 2013. godine značajnijih događaja do dana sastavljanja ovog izvještaja nije bilo.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</si>
</sst>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5" fillId="0" borderId="0" xfId="61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 applyProtection="1">
      <alignment horizontal="center" vertical="center"/>
      <protection hidden="1"/>
    </xf>
    <xf numFmtId="14" fontId="2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19" fillId="0" borderId="0" xfId="61" applyFont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1" applyFont="1" applyBorder="1" applyAlignment="1" applyProtection="1">
      <alignment horizontal="left"/>
      <protection hidden="1"/>
    </xf>
    <xf numFmtId="0" fontId="17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2" fillId="0" borderId="0" xfId="6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2" fillId="0" borderId="0" xfId="61" applyFont="1" applyFill="1" applyBorder="1" applyAlignment="1" applyProtection="1">
      <alignment horizontal="center" vertical="center"/>
      <protection hidden="1"/>
    </xf>
    <xf numFmtId="14" fontId="2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4" t="s">
        <v>248</v>
      </c>
      <c r="B1" s="155"/>
      <c r="C1" s="155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83" t="s">
        <v>249</v>
      </c>
      <c r="B2" s="184"/>
      <c r="C2" s="184"/>
      <c r="D2" s="185"/>
      <c r="E2" s="116" t="s">
        <v>322</v>
      </c>
      <c r="F2" s="12"/>
      <c r="G2" s="13" t="s">
        <v>250</v>
      </c>
      <c r="H2" s="116" t="s">
        <v>337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86" t="s">
        <v>316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36" t="s">
        <v>251</v>
      </c>
      <c r="B6" s="137"/>
      <c r="C6" s="149" t="s">
        <v>323</v>
      </c>
      <c r="D6" s="150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89" t="s">
        <v>252</v>
      </c>
      <c r="B8" s="190"/>
      <c r="C8" s="149" t="s">
        <v>324</v>
      </c>
      <c r="D8" s="150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8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31" t="s">
        <v>253</v>
      </c>
      <c r="B10" s="181"/>
      <c r="C10" s="149" t="s">
        <v>336</v>
      </c>
      <c r="D10" s="150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36" t="s">
        <v>254</v>
      </c>
      <c r="B12" s="137"/>
      <c r="C12" s="151" t="s">
        <v>325</v>
      </c>
      <c r="D12" s="178"/>
      <c r="E12" s="178"/>
      <c r="F12" s="178"/>
      <c r="G12" s="178"/>
      <c r="H12" s="178"/>
      <c r="I12" s="139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36" t="s">
        <v>255</v>
      </c>
      <c r="B14" s="137"/>
      <c r="C14" s="179">
        <v>52100</v>
      </c>
      <c r="D14" s="180"/>
      <c r="E14" s="16"/>
      <c r="F14" s="151" t="s">
        <v>326</v>
      </c>
      <c r="G14" s="178"/>
      <c r="H14" s="178"/>
      <c r="I14" s="139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36" t="s">
        <v>256</v>
      </c>
      <c r="B16" s="137"/>
      <c r="C16" s="151" t="s">
        <v>327</v>
      </c>
      <c r="D16" s="178"/>
      <c r="E16" s="178"/>
      <c r="F16" s="178"/>
      <c r="G16" s="178"/>
      <c r="H16" s="178"/>
      <c r="I16" s="139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36" t="s">
        <v>257</v>
      </c>
      <c r="B18" s="137"/>
      <c r="C18" s="174" t="s">
        <v>328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36" t="s">
        <v>258</v>
      </c>
      <c r="B20" s="137"/>
      <c r="C20" s="174" t="s">
        <v>329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36" t="s">
        <v>259</v>
      </c>
      <c r="B22" s="137"/>
      <c r="C22" s="117">
        <v>359</v>
      </c>
      <c r="D22" s="151" t="s">
        <v>326</v>
      </c>
      <c r="E22" s="171"/>
      <c r="F22" s="172"/>
      <c r="G22" s="136"/>
      <c r="H22" s="177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36" t="s">
        <v>260</v>
      </c>
      <c r="B24" s="137"/>
      <c r="C24" s="117">
        <v>18</v>
      </c>
      <c r="D24" s="151" t="s">
        <v>330</v>
      </c>
      <c r="E24" s="171"/>
      <c r="F24" s="171"/>
      <c r="G24" s="172"/>
      <c r="H24" s="49" t="s">
        <v>261</v>
      </c>
      <c r="I24" s="118">
        <v>14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317</v>
      </c>
      <c r="I25" s="94"/>
      <c r="J25" s="10"/>
      <c r="K25" s="10"/>
      <c r="L25" s="10"/>
    </row>
    <row r="26" spans="1:12" ht="12.75">
      <c r="A26" s="136" t="s">
        <v>262</v>
      </c>
      <c r="B26" s="137"/>
      <c r="C26" s="119" t="s">
        <v>332</v>
      </c>
      <c r="D26" s="25"/>
      <c r="E26" s="33"/>
      <c r="F26" s="24"/>
      <c r="G26" s="173" t="s">
        <v>263</v>
      </c>
      <c r="H26" s="137"/>
      <c r="I26" s="120" t="s">
        <v>331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64" t="s">
        <v>264</v>
      </c>
      <c r="B28" s="165"/>
      <c r="C28" s="166"/>
      <c r="D28" s="166"/>
      <c r="E28" s="167" t="s">
        <v>265</v>
      </c>
      <c r="F28" s="168"/>
      <c r="G28" s="168"/>
      <c r="H28" s="169" t="s">
        <v>266</v>
      </c>
      <c r="I28" s="170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61"/>
      <c r="B30" s="152"/>
      <c r="C30" s="152"/>
      <c r="D30" s="153"/>
      <c r="E30" s="161"/>
      <c r="F30" s="152"/>
      <c r="G30" s="152"/>
      <c r="H30" s="149"/>
      <c r="I30" s="150"/>
      <c r="J30" s="10"/>
      <c r="K30" s="10"/>
      <c r="L30" s="10"/>
    </row>
    <row r="31" spans="1:12" ht="12.75">
      <c r="A31" s="90"/>
      <c r="B31" s="22"/>
      <c r="C31" s="21"/>
      <c r="D31" s="162"/>
      <c r="E31" s="162"/>
      <c r="F31" s="162"/>
      <c r="G31" s="163"/>
      <c r="H31" s="16"/>
      <c r="I31" s="97"/>
      <c r="J31" s="10"/>
      <c r="K31" s="10"/>
      <c r="L31" s="10"/>
    </row>
    <row r="32" spans="1:12" ht="12.75">
      <c r="A32" s="161"/>
      <c r="B32" s="152"/>
      <c r="C32" s="152"/>
      <c r="D32" s="153"/>
      <c r="E32" s="161"/>
      <c r="F32" s="152"/>
      <c r="G32" s="152"/>
      <c r="H32" s="149"/>
      <c r="I32" s="150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61"/>
      <c r="B34" s="152"/>
      <c r="C34" s="152"/>
      <c r="D34" s="153"/>
      <c r="E34" s="161"/>
      <c r="F34" s="152"/>
      <c r="G34" s="152"/>
      <c r="H34" s="149"/>
      <c r="I34" s="150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61"/>
      <c r="B36" s="152"/>
      <c r="C36" s="152"/>
      <c r="D36" s="153"/>
      <c r="E36" s="161"/>
      <c r="F36" s="152"/>
      <c r="G36" s="152"/>
      <c r="H36" s="149"/>
      <c r="I36" s="150"/>
      <c r="J36" s="10"/>
      <c r="K36" s="10"/>
      <c r="L36" s="10"/>
    </row>
    <row r="37" spans="1:12" ht="12.75">
      <c r="A37" s="99"/>
      <c r="B37" s="30"/>
      <c r="C37" s="156"/>
      <c r="D37" s="157"/>
      <c r="E37" s="16"/>
      <c r="F37" s="156"/>
      <c r="G37" s="157"/>
      <c r="H37" s="16"/>
      <c r="I37" s="91"/>
      <c r="J37" s="10"/>
      <c r="K37" s="10"/>
      <c r="L37" s="10"/>
    </row>
    <row r="38" spans="1:12" ht="12.75">
      <c r="A38" s="161"/>
      <c r="B38" s="152"/>
      <c r="C38" s="152"/>
      <c r="D38" s="153"/>
      <c r="E38" s="161"/>
      <c r="F38" s="152"/>
      <c r="G38" s="152"/>
      <c r="H38" s="149"/>
      <c r="I38" s="150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61"/>
      <c r="B40" s="152"/>
      <c r="C40" s="152"/>
      <c r="D40" s="153"/>
      <c r="E40" s="161"/>
      <c r="F40" s="152"/>
      <c r="G40" s="152"/>
      <c r="H40" s="149"/>
      <c r="I40" s="150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31" t="s">
        <v>267</v>
      </c>
      <c r="B44" s="132"/>
      <c r="C44" s="149"/>
      <c r="D44" s="150"/>
      <c r="E44" s="26"/>
      <c r="F44" s="151"/>
      <c r="G44" s="152"/>
      <c r="H44" s="152"/>
      <c r="I44" s="153"/>
      <c r="J44" s="10"/>
      <c r="K44" s="10"/>
      <c r="L44" s="10"/>
    </row>
    <row r="45" spans="1:12" ht="12.75">
      <c r="A45" s="99"/>
      <c r="B45" s="30"/>
      <c r="C45" s="156"/>
      <c r="D45" s="157"/>
      <c r="E45" s="16"/>
      <c r="F45" s="156"/>
      <c r="G45" s="158"/>
      <c r="H45" s="35"/>
      <c r="I45" s="103"/>
      <c r="J45" s="10"/>
      <c r="K45" s="10"/>
      <c r="L45" s="10"/>
    </row>
    <row r="46" spans="1:12" ht="12.75">
      <c r="A46" s="131" t="s">
        <v>268</v>
      </c>
      <c r="B46" s="132"/>
      <c r="C46" s="151" t="s">
        <v>338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90"/>
      <c r="B47" s="22"/>
      <c r="C47" s="21" t="s">
        <v>269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31" t="s">
        <v>270</v>
      </c>
      <c r="B48" s="132"/>
      <c r="C48" s="138" t="s">
        <v>340</v>
      </c>
      <c r="D48" s="134"/>
      <c r="E48" s="135"/>
      <c r="F48" s="16"/>
      <c r="G48" s="49" t="s">
        <v>271</v>
      </c>
      <c r="H48" s="138" t="s">
        <v>333</v>
      </c>
      <c r="I48" s="135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31" t="s">
        <v>257</v>
      </c>
      <c r="B50" s="132"/>
      <c r="C50" s="133" t="s">
        <v>334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36" t="s">
        <v>272</v>
      </c>
      <c r="B52" s="137"/>
      <c r="C52" s="138" t="s">
        <v>339</v>
      </c>
      <c r="D52" s="134"/>
      <c r="E52" s="134"/>
      <c r="F52" s="134"/>
      <c r="G52" s="134"/>
      <c r="H52" s="134"/>
      <c r="I52" s="139"/>
      <c r="J52" s="10"/>
      <c r="K52" s="10"/>
      <c r="L52" s="10"/>
    </row>
    <row r="53" spans="1:12" ht="12.75">
      <c r="A53" s="104"/>
      <c r="B53" s="20"/>
      <c r="C53" s="145" t="s">
        <v>273</v>
      </c>
      <c r="D53" s="145"/>
      <c r="E53" s="145"/>
      <c r="F53" s="145"/>
      <c r="G53" s="145"/>
      <c r="H53" s="145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40" t="s">
        <v>274</v>
      </c>
      <c r="C55" s="141"/>
      <c r="D55" s="141"/>
      <c r="E55" s="141"/>
      <c r="F55" s="47"/>
      <c r="G55" s="47"/>
      <c r="H55" s="47"/>
      <c r="I55" s="106"/>
      <c r="J55" s="10"/>
      <c r="K55" s="10"/>
      <c r="L55" s="10"/>
    </row>
    <row r="56" spans="1:12" ht="12.75">
      <c r="A56" s="104"/>
      <c r="B56" s="142" t="s">
        <v>306</v>
      </c>
      <c r="C56" s="143"/>
      <c r="D56" s="143"/>
      <c r="E56" s="143"/>
      <c r="F56" s="143"/>
      <c r="G56" s="143"/>
      <c r="H56" s="143"/>
      <c r="I56" s="144"/>
      <c r="J56" s="10"/>
      <c r="K56" s="10"/>
      <c r="L56" s="10"/>
    </row>
    <row r="57" spans="1:12" ht="12.75">
      <c r="A57" s="104"/>
      <c r="B57" s="142" t="s">
        <v>307</v>
      </c>
      <c r="C57" s="143"/>
      <c r="D57" s="143"/>
      <c r="E57" s="143"/>
      <c r="F57" s="143"/>
      <c r="G57" s="143"/>
      <c r="H57" s="143"/>
      <c r="I57" s="106"/>
      <c r="J57" s="10"/>
      <c r="K57" s="10"/>
      <c r="L57" s="10"/>
    </row>
    <row r="58" spans="1:12" ht="12.75">
      <c r="A58" s="104"/>
      <c r="B58" s="142" t="s">
        <v>308</v>
      </c>
      <c r="C58" s="143"/>
      <c r="D58" s="143"/>
      <c r="E58" s="143"/>
      <c r="F58" s="143"/>
      <c r="G58" s="143"/>
      <c r="H58" s="143"/>
      <c r="I58" s="144"/>
      <c r="J58" s="10"/>
      <c r="K58" s="10"/>
      <c r="L58" s="10"/>
    </row>
    <row r="59" spans="1:12" ht="12.75">
      <c r="A59" s="104"/>
      <c r="B59" s="142" t="s">
        <v>309</v>
      </c>
      <c r="C59" s="143"/>
      <c r="D59" s="143"/>
      <c r="E59" s="143"/>
      <c r="F59" s="143"/>
      <c r="G59" s="143"/>
      <c r="H59" s="143"/>
      <c r="I59" s="144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276</v>
      </c>
      <c r="F62" s="33"/>
      <c r="G62" s="146" t="s">
        <v>277</v>
      </c>
      <c r="H62" s="147"/>
      <c r="I62" s="148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29"/>
      <c r="H63" s="130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SheetLayoutView="100" zoomScalePageLayoutView="0" workbookViewId="0" topLeftCell="A16">
      <selection activeCell="K16" sqref="K16"/>
    </sheetView>
  </sheetViews>
  <sheetFormatPr defaultColWidth="9.140625" defaultRowHeight="12.75"/>
  <cols>
    <col min="1" max="10" width="9.140625" style="50" customWidth="1"/>
    <col min="11" max="11" width="9.8515625" style="50" customWidth="1"/>
    <col min="12" max="16384" width="9.140625" style="50" customWidth="1"/>
  </cols>
  <sheetData>
    <row r="1" spans="1:11" ht="12.75" customHeight="1">
      <c r="A1" s="191" t="s">
        <v>153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 customHeight="1">
      <c r="A2" s="192" t="s">
        <v>341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>
      <c r="A3" s="193" t="s">
        <v>335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33.75">
      <c r="A4" s="196" t="s">
        <v>59</v>
      </c>
      <c r="B4" s="197"/>
      <c r="C4" s="197"/>
      <c r="D4" s="197"/>
      <c r="E4" s="197"/>
      <c r="F4" s="197"/>
      <c r="G4" s="197"/>
      <c r="H4" s="198"/>
      <c r="I4" s="56" t="s">
        <v>278</v>
      </c>
      <c r="J4" s="57" t="s">
        <v>318</v>
      </c>
      <c r="K4" s="58" t="s">
        <v>319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5">
        <v>2</v>
      </c>
      <c r="J5" s="54">
        <v>3</v>
      </c>
      <c r="K5" s="54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1">
        <f>J9+J16+J26+J35+J39</f>
        <v>54529797</v>
      </c>
      <c r="K8" s="51">
        <f>K9+K16+K26+K35+K39</f>
        <v>45472698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1">
        <f>SUM(J10:J15)</f>
        <v>77740</v>
      </c>
      <c r="K9" s="51">
        <f>SUM(K10:K15)</f>
        <v>41860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>
        <v>77740</v>
      </c>
      <c r="K10" s="7">
        <v>41860</v>
      </c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/>
      <c r="K11" s="7"/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/>
      <c r="K12" s="7"/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/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1">
        <f>SUM(J17:J25)</f>
        <v>32219205</v>
      </c>
      <c r="K16" s="51">
        <f>SUM(K17:K25)</f>
        <v>28831786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7399269</v>
      </c>
      <c r="K17" s="7">
        <v>7399269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8822171</v>
      </c>
      <c r="K18" s="7">
        <v>7173089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15425765</v>
      </c>
      <c r="K19" s="7">
        <v>13687428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/>
      <c r="K20" s="7"/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/>
      <c r="K22" s="7"/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572000</v>
      </c>
      <c r="K23" s="7">
        <v>572000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/>
      <c r="K24" s="7"/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1">
        <f>SUM(J27:J34)</f>
        <v>22232852</v>
      </c>
      <c r="K26" s="51">
        <f>SUM(K27:K34)</f>
        <v>16599052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2320000</v>
      </c>
      <c r="K27" s="7">
        <v>2320000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>
        <v>19912852</v>
      </c>
      <c r="K29" s="7">
        <v>14279052</v>
      </c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/>
      <c r="K32" s="7"/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/>
      <c r="K33" s="7"/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1">
        <f>SUM(J36:J38)</f>
        <v>0</v>
      </c>
      <c r="K35" s="51">
        <f>SUM(K36:K38)</f>
        <v>0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/>
      <c r="K37" s="7"/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/>
      <c r="K38" s="7"/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1">
        <f>J41+J49+J56+J64</f>
        <v>21577890</v>
      </c>
      <c r="K40" s="51">
        <f>K41+K49+K56+K64</f>
        <v>22174077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1">
        <f>SUM(J42:J48)</f>
        <v>9818799</v>
      </c>
      <c r="K41" s="51">
        <f>SUM(K42:K48)</f>
        <v>9817441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5499</v>
      </c>
      <c r="K42" s="7">
        <v>4141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/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/>
      <c r="K44" s="7"/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/>
      <c r="K45" s="7"/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/>
      <c r="K46" s="7"/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>
        <v>9813300</v>
      </c>
      <c r="K47" s="7">
        <v>9813300</v>
      </c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1">
        <f>SUM(J50:J55)</f>
        <v>3676536</v>
      </c>
      <c r="K49" s="51">
        <f>SUM(K50:K55)</f>
        <v>5247270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30000</v>
      </c>
      <c r="K50" s="7">
        <v>1358059</v>
      </c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136834</v>
      </c>
      <c r="K51" s="7">
        <v>474711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>
        <v>1331467</v>
      </c>
      <c r="K52" s="7">
        <f>1215694-225000</f>
        <v>990694</v>
      </c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15137</v>
      </c>
      <c r="K53" s="7">
        <v>18770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227137</v>
      </c>
      <c r="K54" s="7">
        <v>267409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1935961</v>
      </c>
      <c r="K55" s="7">
        <f>25785+2111842</f>
        <v>2137627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1">
        <f>SUM(J57:J63)</f>
        <v>8051946</v>
      </c>
      <c r="K56" s="51">
        <f>SUM(K57:K63)</f>
        <v>7095056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/>
      <c r="K58" s="7"/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>
        <v>3301946</v>
      </c>
      <c r="K60" s="7">
        <v>2345056</v>
      </c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4750000</v>
      </c>
      <c r="K62" s="7">
        <v>4750000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/>
      <c r="K63" s="7"/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30609</v>
      </c>
      <c r="K64" s="7">
        <v>14310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/>
      <c r="K65" s="7"/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1">
        <f>J7+J8+J40+J65</f>
        <v>76107687</v>
      </c>
      <c r="K66" s="51">
        <f>K7+K8+K40+K65</f>
        <v>67646775</v>
      </c>
    </row>
    <row r="67" spans="1:11" ht="12.75">
      <c r="A67" s="212" t="s">
        <v>91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/>
      <c r="K67" s="8"/>
    </row>
    <row r="68" spans="1:11" ht="12.75">
      <c r="A68" s="215" t="s">
        <v>58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05"/>
      <c r="I69" s="3">
        <v>62</v>
      </c>
      <c r="J69" s="52">
        <f>J70+J71+J72+J78+J79+J82+J85</f>
        <v>62658031</v>
      </c>
      <c r="K69" s="52">
        <f>K70+K71+K72+K78+K79+K82+K85</f>
        <v>61561196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50315800</v>
      </c>
      <c r="K70" s="7">
        <v>50315800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/>
      <c r="K71" s="7"/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1">
        <f>J73+J74-J75+J76+J77</f>
        <v>10173049</v>
      </c>
      <c r="K72" s="51">
        <f>K73+K74-K75+K76+K77</f>
        <v>10320943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2927674</v>
      </c>
      <c r="K73" s="7">
        <v>2927674</v>
      </c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>
        <v>6040183</v>
      </c>
      <c r="K74" s="7">
        <v>6188077</v>
      </c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>
        <v>2856819</v>
      </c>
      <c r="K75" s="7">
        <v>2856819</v>
      </c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4062011</v>
      </c>
      <c r="K77" s="7">
        <v>4062011</v>
      </c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25112</v>
      </c>
      <c r="K78" s="7">
        <v>25112</v>
      </c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1">
        <f>J80-J81</f>
        <v>1996177</v>
      </c>
      <c r="K79" s="51">
        <f>K80-K81</f>
        <v>1996177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1996177</v>
      </c>
      <c r="K80" s="7">
        <v>1996177</v>
      </c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/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1">
        <f>J83-J84</f>
        <v>147893</v>
      </c>
      <c r="K82" s="51">
        <f>K83-K84</f>
        <v>-1096836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147893</v>
      </c>
      <c r="K83" s="7"/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>
        <v>1096836</v>
      </c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1">
        <f>SUM(J87:J89)</f>
        <v>6278</v>
      </c>
      <c r="K86" s="51">
        <f>SUM(K87:K89)</f>
        <v>6278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/>
      <c r="K87" s="7"/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>
        <v>6278</v>
      </c>
      <c r="K88" s="7">
        <v>6278</v>
      </c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1">
        <f>SUM(J91:J99)</f>
        <v>0</v>
      </c>
      <c r="K90" s="51">
        <f>SUM(K91:K99)</f>
        <v>0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/>
      <c r="K93" s="7"/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1">
        <f>SUM(J101:J112)</f>
        <v>13329453</v>
      </c>
      <c r="K100" s="51">
        <f>SUM(K101:K112)</f>
        <v>5987426</v>
      </c>
    </row>
    <row r="101" spans="1:12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6319415</v>
      </c>
      <c r="K101" s="7">
        <v>3684082</v>
      </c>
      <c r="L101" s="50" t="s">
        <v>343</v>
      </c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/>
      <c r="K102" s="7"/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/>
      <c r="K103" s="7"/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/>
      <c r="K104" s="7"/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409642</v>
      </c>
      <c r="K105" s="7">
        <f>506422+166</f>
        <v>506588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>
        <v>6130055</v>
      </c>
      <c r="K107" s="7">
        <v>1231061</v>
      </c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94063</v>
      </c>
      <c r="K108" s="7">
        <v>118295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314492</v>
      </c>
      <c r="K109" s="7">
        <v>252026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61786</v>
      </c>
      <c r="K112" s="7">
        <f>61124+134250</f>
        <v>195374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113925</v>
      </c>
      <c r="K113" s="7">
        <v>91875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1">
        <f>J69+J86+J90+J100+J113</f>
        <v>76107687</v>
      </c>
      <c r="K114" s="51">
        <f>K69+K86+K90+K100+K113</f>
        <v>67646775</v>
      </c>
    </row>
    <row r="115" spans="1:11" ht="12.75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/>
      <c r="K115" s="8"/>
    </row>
    <row r="116" spans="1:11" ht="12.75">
      <c r="A116" s="215" t="s">
        <v>310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34"/>
      <c r="J117" s="234"/>
      <c r="K117" s="235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1" ht="12.75">
      <c r="A120" s="224" t="s">
        <v>311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0">
      <selection activeCell="L43" sqref="L43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191" t="s">
        <v>154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2.75" customHeight="1">
      <c r="A2" s="245" t="s">
        <v>342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8" t="s">
        <v>335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6" t="s">
        <v>279</v>
      </c>
      <c r="J4" s="236" t="s">
        <v>318</v>
      </c>
      <c r="K4" s="236"/>
      <c r="L4" s="236" t="s">
        <v>319</v>
      </c>
      <c r="M4" s="236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36">
        <v>1</v>
      </c>
      <c r="B6" s="236"/>
      <c r="C6" s="236"/>
      <c r="D6" s="236"/>
      <c r="E6" s="236"/>
      <c r="F6" s="236"/>
      <c r="G6" s="236"/>
      <c r="H6" s="236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05"/>
      <c r="I7" s="3">
        <v>111</v>
      </c>
      <c r="J7" s="52">
        <f>SUM(J8:J9)</f>
        <v>1583838</v>
      </c>
      <c r="K7" s="52">
        <f>SUM(K8:K9)</f>
        <v>935013</v>
      </c>
      <c r="L7" s="52">
        <f>SUM(L8:L9)</f>
        <v>1585458</v>
      </c>
      <c r="M7" s="52">
        <f>SUM(M8:M9)</f>
        <v>948230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1262361</v>
      </c>
      <c r="K8" s="7">
        <v>1179936</v>
      </c>
      <c r="L8" s="7">
        <v>1280629</v>
      </c>
      <c r="M8" s="7">
        <v>1198154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321477</v>
      </c>
      <c r="K9" s="7">
        <v>-244923</v>
      </c>
      <c r="L9" s="7">
        <f>4829+300000</f>
        <v>304829</v>
      </c>
      <c r="M9" s="7">
        <v>-249924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1">
        <f>J11+J12+J16+J20+J21+J22+J25+J26</f>
        <v>2988170</v>
      </c>
      <c r="K10" s="51">
        <f>K11+K12+K16+K20+K21+K22+K25+K26</f>
        <v>1641660</v>
      </c>
      <c r="L10" s="51">
        <f>L11+L12+L16+L20+L21+L22+L25+L26</f>
        <v>2755161</v>
      </c>
      <c r="M10" s="51">
        <f>M11+M12+M16+M20+M21+M22+M25+M26</f>
        <v>1422256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1">
        <f>SUM(J13:J15)</f>
        <v>929838</v>
      </c>
      <c r="K12" s="51">
        <f>SUM(K13:K15)</f>
        <v>613646</v>
      </c>
      <c r="L12" s="51">
        <f>SUM(L13:L15)</f>
        <v>1127626</v>
      </c>
      <c r="M12" s="51">
        <f>SUM(M13:M15)</f>
        <v>594407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128486</v>
      </c>
      <c r="K13" s="7">
        <v>92047</v>
      </c>
      <c r="L13" s="7">
        <f>151869+14384</f>
        <v>166253</v>
      </c>
      <c r="M13" s="7">
        <v>85883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/>
      <c r="K14" s="7"/>
      <c r="L14" s="7"/>
      <c r="M14" s="7"/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801352</v>
      </c>
      <c r="K15" s="7">
        <v>521599</v>
      </c>
      <c r="L15" s="7">
        <f>941207+20166</f>
        <v>961373</v>
      </c>
      <c r="M15" s="7">
        <v>508524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1">
        <f>SUM(J17:J19)</f>
        <v>776820</v>
      </c>
      <c r="K16" s="51">
        <f>SUM(K17:K19)</f>
        <v>387254</v>
      </c>
      <c r="L16" s="51">
        <v>459258</v>
      </c>
      <c r="M16" s="51">
        <v>231750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478830</v>
      </c>
      <c r="K17" s="7">
        <v>212914</v>
      </c>
      <c r="L17" s="7">
        <f>321089-35961</f>
        <v>285128</v>
      </c>
      <c r="M17" s="7">
        <v>150317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187815</v>
      </c>
      <c r="K18" s="7">
        <v>121336</v>
      </c>
      <c r="L18" s="7">
        <v>116234</v>
      </c>
      <c r="M18" s="7">
        <v>52100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110175</v>
      </c>
      <c r="K19" s="7">
        <v>53004</v>
      </c>
      <c r="L19" s="7">
        <v>58166</v>
      </c>
      <c r="M19" s="7">
        <v>29603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995943</v>
      </c>
      <c r="K20" s="7">
        <v>493449</v>
      </c>
      <c r="L20" s="7">
        <v>912039</v>
      </c>
      <c r="M20" s="7">
        <v>453620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285569</v>
      </c>
      <c r="K21" s="7">
        <v>147311</v>
      </c>
      <c r="L21" s="7">
        <v>256238</v>
      </c>
      <c r="M21" s="7">
        <v>142479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1">
        <f>SUM(J23:J24)</f>
        <v>0</v>
      </c>
      <c r="K22" s="51">
        <f>SUM(K23:K24)</f>
        <v>0</v>
      </c>
      <c r="L22" s="51">
        <f>SUM(L23:L24)</f>
        <v>0</v>
      </c>
      <c r="M22" s="51">
        <f>SUM(M23:M24)</f>
        <v>0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1">
        <f>SUM(J28:J32)</f>
        <v>353496</v>
      </c>
      <c r="K27" s="51">
        <f>SUM(K28:K32)</f>
        <v>176703</v>
      </c>
      <c r="L27" s="51">
        <f>SUM(L28:L32)</f>
        <v>341557</v>
      </c>
      <c r="M27" s="51">
        <f>SUM(M28:M32)</f>
        <v>269032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353496</v>
      </c>
      <c r="K29" s="7">
        <v>176703</v>
      </c>
      <c r="L29" s="7">
        <f>315772+25785</f>
        <v>341557</v>
      </c>
      <c r="M29" s="7">
        <v>269032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1">
        <f>SUM(J34:J37)</f>
        <v>121903</v>
      </c>
      <c r="K33" s="51">
        <f>SUM(K34:K37)</f>
        <v>17131</v>
      </c>
      <c r="L33" s="51">
        <f>SUM(L34:L37)</f>
        <v>268690</v>
      </c>
      <c r="M33" s="51">
        <f>SUM(M34:M37)</f>
        <v>257495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121903</v>
      </c>
      <c r="K35" s="7">
        <v>17131</v>
      </c>
      <c r="L35" s="7">
        <v>268690</v>
      </c>
      <c r="M35" s="7">
        <v>257495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1">
        <f>J7+J27+J38+J40</f>
        <v>1937334</v>
      </c>
      <c r="K42" s="51">
        <f>K7+K27+K38+K40</f>
        <v>1111716</v>
      </c>
      <c r="L42" s="51">
        <f>L7+L27+L38+L40</f>
        <v>1927015</v>
      </c>
      <c r="M42" s="51">
        <f>M7+M27+M38+M40</f>
        <v>1217262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1">
        <f>J10+J33+J39+J41</f>
        <v>3110073</v>
      </c>
      <c r="K43" s="51">
        <f>K10+K33+K39+K41</f>
        <v>1658791</v>
      </c>
      <c r="L43" s="51">
        <f>L10+L33+L39+L41</f>
        <v>3023851</v>
      </c>
      <c r="M43" s="51">
        <f>M10+M33+M39+M41</f>
        <v>1679751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1">
        <f>J42-J43</f>
        <v>-1172739</v>
      </c>
      <c r="K44" s="51">
        <f>K42-K43</f>
        <v>-547075</v>
      </c>
      <c r="L44" s="51">
        <f>L42-L43</f>
        <v>-1096836</v>
      </c>
      <c r="M44" s="51">
        <f>M42-M43</f>
        <v>-462489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1">
        <f>IF(J42&gt;J43,J42-J43,0)</f>
        <v>0</v>
      </c>
      <c r="K45" s="51">
        <f>IF(K42&gt;K43,K42-K43,0)</f>
        <v>0</v>
      </c>
      <c r="L45" s="51">
        <f>IF(L42&gt;L43,L42-L43,0)</f>
        <v>0</v>
      </c>
      <c r="M45" s="51">
        <f>IF(M42&gt;M43,M42-M43,0)</f>
        <v>0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1">
        <f>IF(J43&gt;J42,J43-J42,0)</f>
        <v>1172739</v>
      </c>
      <c r="K46" s="51">
        <f>IF(K43&gt;K42,K43-K42,0)</f>
        <v>547075</v>
      </c>
      <c r="L46" s="51">
        <f>IF(L43&gt;L42,L43-L42,0)</f>
        <v>1096836</v>
      </c>
      <c r="M46" s="51">
        <f>IF(M43&gt;M42,M43-M42,0)</f>
        <v>462489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1">
        <f>J44-J47</f>
        <v>-1172739</v>
      </c>
      <c r="K48" s="51">
        <f>K44-K47</f>
        <v>-547075</v>
      </c>
      <c r="L48" s="51">
        <f>L44-L47</f>
        <v>-1096836</v>
      </c>
      <c r="M48" s="51">
        <f>M44-M47</f>
        <v>-462489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1">
        <f>IF(J48&gt;0,J48,0)</f>
        <v>0</v>
      </c>
      <c r="K49" s="51">
        <f>IF(K48&gt;0,K48,0)</f>
        <v>0</v>
      </c>
      <c r="L49" s="51">
        <f>IF(L48&gt;0,L48,0)</f>
        <v>0</v>
      </c>
      <c r="M49" s="51">
        <f>IF(M48&gt;0,M48,0)</f>
        <v>0</v>
      </c>
    </row>
    <row r="50" spans="1:13" ht="12.75">
      <c r="A50" s="239" t="s">
        <v>220</v>
      </c>
      <c r="B50" s="240"/>
      <c r="C50" s="240"/>
      <c r="D50" s="240"/>
      <c r="E50" s="240"/>
      <c r="F50" s="240"/>
      <c r="G50" s="240"/>
      <c r="H50" s="241"/>
      <c r="I50" s="2">
        <v>154</v>
      </c>
      <c r="J50" s="59">
        <f>IF(J48&lt;0,-J48,0)</f>
        <v>1172739</v>
      </c>
      <c r="K50" s="59">
        <f>IF(K48&lt;0,-K48,0)</f>
        <v>547075</v>
      </c>
      <c r="L50" s="59">
        <f>IF(L48&lt;0,-L48,0)</f>
        <v>1096836</v>
      </c>
      <c r="M50" s="59">
        <f>IF(M48&lt;0,-M48,0)</f>
        <v>462489</v>
      </c>
    </row>
    <row r="51" spans="1:13" ht="12.75" customHeight="1">
      <c r="A51" s="215" t="s">
        <v>312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3"/>
      <c r="J52" s="53"/>
      <c r="K52" s="53"/>
      <c r="L52" s="53"/>
      <c r="M52" s="60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215" t="s">
        <v>189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59">
        <f>J56+J66</f>
        <v>0</v>
      </c>
      <c r="K67" s="59">
        <f>K56+K66</f>
        <v>0</v>
      </c>
      <c r="L67" s="59">
        <f>L56+L66</f>
        <v>0</v>
      </c>
      <c r="M67" s="59">
        <f>M56+M66</f>
        <v>0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K12" sqref="K12"/>
    </sheetView>
  </sheetViews>
  <sheetFormatPr defaultColWidth="9.140625" defaultRowHeight="12.75"/>
  <cols>
    <col min="1" max="7" width="9.140625" style="50" customWidth="1"/>
    <col min="8" max="8" width="4.28125" style="50" customWidth="1"/>
    <col min="9" max="10" width="9.140625" style="50" customWidth="1"/>
    <col min="11" max="11" width="10.00390625" style="50" customWidth="1"/>
    <col min="12" max="16384" width="9.140625" style="50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335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4" t="s">
        <v>279</v>
      </c>
      <c r="J4" s="65" t="s">
        <v>318</v>
      </c>
      <c r="K4" s="65" t="s">
        <v>319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6">
        <v>2</v>
      </c>
      <c r="J5" s="67" t="s">
        <v>283</v>
      </c>
      <c r="K5" s="67" t="s">
        <v>284</v>
      </c>
    </row>
    <row r="6" spans="1:11" ht="12.75">
      <c r="A6" s="215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-1172739</v>
      </c>
      <c r="K7" s="7">
        <v>-1096836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995943</v>
      </c>
      <c r="K8" s="7">
        <v>912036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v>610405</v>
      </c>
      <c r="K9" s="7">
        <f>96946+133588+24232</f>
        <v>254766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>
        <v>3430244</v>
      </c>
      <c r="K10" s="7">
        <f>340773+4</f>
        <v>340777</v>
      </c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>
        <v>5632</v>
      </c>
      <c r="K11" s="7">
        <v>1358</v>
      </c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59895</v>
      </c>
      <c r="K12" s="7">
        <v>4564985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2">
        <v>3929380</v>
      </c>
      <c r="K13" s="51">
        <f>SUM(K7:K12)</f>
        <v>4977086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>
        <v>3385204</v>
      </c>
      <c r="K14" s="7">
        <f>2635333+22050+62466+3633</f>
        <v>2723482</v>
      </c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>
        <v>185218</v>
      </c>
      <c r="K15" s="7">
        <f>1328059+337877</f>
        <v>1665936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670925</v>
      </c>
      <c r="K17" s="7">
        <f>1096835+4898994+40272+201666</f>
        <v>6237767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2">
        <f>SUM(J14:J17)</f>
        <v>4241347</v>
      </c>
      <c r="K18" s="51">
        <f>SUM(K14:K17)</f>
        <v>10627185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2">
        <f>IF(J13&gt;J18,J13-J18,0)</f>
        <v>0</v>
      </c>
      <c r="K19" s="51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2">
        <f>IF(J18&gt;J13,J18-J13,0)</f>
        <v>311967</v>
      </c>
      <c r="K20" s="51">
        <f>IF(K18&gt;K13,K18-K13,0)</f>
        <v>5650099</v>
      </c>
    </row>
    <row r="21" spans="1:11" ht="12.75">
      <c r="A21" s="215" t="s">
        <v>159</v>
      </c>
      <c r="B21" s="231"/>
      <c r="C21" s="231"/>
      <c r="D21" s="231"/>
      <c r="E21" s="231"/>
      <c r="F21" s="231"/>
      <c r="G21" s="231"/>
      <c r="H21" s="231"/>
      <c r="I21" s="260"/>
      <c r="J21" s="260"/>
      <c r="K21" s="261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/>
      <c r="K22" s="7"/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>
        <v>5633800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2">
        <f>SUM(J22:J26)</f>
        <v>0</v>
      </c>
      <c r="K27" s="51">
        <f>SUM(K22:K26)</f>
        <v>5633800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/>
      <c r="K28" s="7"/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2">
        <f>SUM(J28:J30)</f>
        <v>0</v>
      </c>
      <c r="K31" s="51">
        <f>SUM(K28:K30)</f>
        <v>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2">
        <f>IF(J27&gt;J31,J27-J31,0)</f>
        <v>0</v>
      </c>
      <c r="K32" s="51">
        <f>IF(K27&gt;K31,K27-K31,0)</f>
        <v>5633800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2">
        <f>IF(J31&gt;J27,J31-J27,0)</f>
        <v>0</v>
      </c>
      <c r="K33" s="51">
        <f>IF(K31&gt;K27,K31-K27,0)</f>
        <v>0</v>
      </c>
    </row>
    <row r="34" spans="1:11" ht="12.75">
      <c r="A34" s="215" t="s">
        <v>160</v>
      </c>
      <c r="B34" s="231"/>
      <c r="C34" s="231"/>
      <c r="D34" s="231"/>
      <c r="E34" s="231"/>
      <c r="F34" s="231"/>
      <c r="G34" s="231"/>
      <c r="H34" s="231"/>
      <c r="I34" s="260"/>
      <c r="J34" s="260"/>
      <c r="K34" s="261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>
        <v>330210</v>
      </c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2">
        <f>SUM(J35:J37)</f>
        <v>330210</v>
      </c>
      <c r="K38" s="51">
        <f>SUM(K35:K37)</f>
        <v>0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/>
      <c r="K39" s="7"/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>
        <v>40098</v>
      </c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2">
        <f>SUM(J39:J43)</f>
        <v>40098</v>
      </c>
      <c r="K44" s="51">
        <f>SUM(K39:K43)</f>
        <v>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2">
        <f>IF(J38&gt;J44,J38-J44,0)</f>
        <v>290112</v>
      </c>
      <c r="K45" s="51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2">
        <f>IF(J44&gt;J38,J44-J38,0)</f>
        <v>0</v>
      </c>
      <c r="K46" s="51">
        <f>IF(K44&gt;K38,K44-K38,0)</f>
        <v>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2">
        <f>IF(J19-J20+J32-J33+J45-J46&gt;0,J19-J20+J32-J33+J45-J46,0)</f>
        <v>0</v>
      </c>
      <c r="K47" s="51">
        <f>IF(K19-K20+K32-K33+K45-K46&gt;0,K19-K20+K32-K33+K45-K46,0)</f>
        <v>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2">
        <f>IF(J20-J19+J33-J32+J46-J45&gt;0,J20-J19+J33-J32+J46-J45,0)</f>
        <v>21855</v>
      </c>
      <c r="K48" s="62">
        <f>IF(K20-K19+K33-K32+K46-K45&gt;0,K20-K19+K33-K32+K46-K45,0)</f>
        <v>16299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25502</v>
      </c>
      <c r="K49" s="7">
        <v>30609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21855</v>
      </c>
      <c r="K51" s="7">
        <v>16299</v>
      </c>
    </row>
    <row r="52" spans="1:11" ht="12.75">
      <c r="A52" s="221" t="s">
        <v>177</v>
      </c>
      <c r="B52" s="222"/>
      <c r="C52" s="222"/>
      <c r="D52" s="222"/>
      <c r="E52" s="222"/>
      <c r="F52" s="222"/>
      <c r="G52" s="222"/>
      <c r="H52" s="222"/>
      <c r="I52" s="4">
        <v>44</v>
      </c>
      <c r="J52" s="63">
        <v>3647</v>
      </c>
      <c r="K52" s="59">
        <v>14310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4" t="s">
        <v>279</v>
      </c>
      <c r="J4" s="65" t="s">
        <v>318</v>
      </c>
      <c r="K4" s="65" t="s">
        <v>319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0">
        <v>2</v>
      </c>
      <c r="J5" s="71" t="s">
        <v>283</v>
      </c>
      <c r="K5" s="71" t="s">
        <v>284</v>
      </c>
    </row>
    <row r="6" spans="1:11" ht="12.75">
      <c r="A6" s="215" t="s">
        <v>156</v>
      </c>
      <c r="B6" s="231"/>
      <c r="C6" s="231"/>
      <c r="D6" s="231"/>
      <c r="E6" s="231"/>
      <c r="F6" s="231"/>
      <c r="G6" s="231"/>
      <c r="H6" s="231"/>
      <c r="I6" s="260"/>
      <c r="J6" s="260"/>
      <c r="K6" s="261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06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12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15" t="s">
        <v>159</v>
      </c>
      <c r="B22" s="231"/>
      <c r="C22" s="231"/>
      <c r="D22" s="231"/>
      <c r="E22" s="231"/>
      <c r="F22" s="231"/>
      <c r="G22" s="231"/>
      <c r="H22" s="231"/>
      <c r="I22" s="260"/>
      <c r="J22" s="260"/>
      <c r="K22" s="261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320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321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15" t="s">
        <v>160</v>
      </c>
      <c r="B35" s="231"/>
      <c r="C35" s="231"/>
      <c r="D35" s="231"/>
      <c r="E35" s="231"/>
      <c r="F35" s="231"/>
      <c r="G35" s="231"/>
      <c r="H35" s="231"/>
      <c r="I35" s="260">
        <v>0</v>
      </c>
      <c r="J35" s="260"/>
      <c r="K35" s="261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2" t="s">
        <v>177</v>
      </c>
      <c r="B53" s="213"/>
      <c r="C53" s="213"/>
      <c r="D53" s="213"/>
      <c r="E53" s="213"/>
      <c r="F53" s="213"/>
      <c r="G53" s="213"/>
      <c r="H53" s="213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2" sqref="A22:K22"/>
    </sheetView>
  </sheetViews>
  <sheetFormatPr defaultColWidth="9.140625" defaultRowHeight="12.75"/>
  <cols>
    <col min="1" max="1" width="14.8515625" style="73" customWidth="1"/>
    <col min="2" max="2" width="2.00390625" style="73" customWidth="1"/>
    <col min="3" max="3" width="9.140625" style="73" customWidth="1"/>
    <col min="4" max="4" width="7.28125" style="73" customWidth="1"/>
    <col min="5" max="5" width="8.28125" style="73" customWidth="1"/>
    <col min="6" max="6" width="5.421875" style="73" customWidth="1"/>
    <col min="7" max="7" width="9.140625" style="73" customWidth="1"/>
    <col min="8" max="8" width="3.57421875" style="73" customWidth="1"/>
    <col min="9" max="16384" width="9.140625" style="73" customWidth="1"/>
  </cols>
  <sheetData>
    <row r="1" spans="1:12" ht="12.75">
      <c r="A1" s="275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2"/>
    </row>
    <row r="2" spans="1:12" ht="12.75">
      <c r="A2" s="124" t="s">
        <v>325</v>
      </c>
      <c r="B2" s="125"/>
      <c r="C2" s="285" t="s">
        <v>282</v>
      </c>
      <c r="D2" s="285"/>
      <c r="E2" s="127" t="s">
        <v>322</v>
      </c>
      <c r="F2" s="126" t="s">
        <v>250</v>
      </c>
      <c r="G2" s="286" t="s">
        <v>337</v>
      </c>
      <c r="H2" s="287"/>
      <c r="I2" s="125"/>
      <c r="J2" s="125"/>
      <c r="K2" s="125"/>
      <c r="L2" s="74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77" t="s">
        <v>305</v>
      </c>
      <c r="J3" s="78" t="s">
        <v>150</v>
      </c>
      <c r="K3" s="78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0">
        <v>2</v>
      </c>
      <c r="J4" s="79" t="s">
        <v>283</v>
      </c>
      <c r="K4" s="79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2">
        <v>1</v>
      </c>
      <c r="J5" s="43">
        <v>50315800</v>
      </c>
      <c r="K5" s="43">
        <v>50315800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2">
        <v>2</v>
      </c>
      <c r="J6" s="44"/>
      <c r="K6" s="44"/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2">
        <v>3</v>
      </c>
      <c r="J7" s="44">
        <v>10173049</v>
      </c>
      <c r="K7" s="44">
        <v>10320943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2">
        <v>4</v>
      </c>
      <c r="J8" s="44">
        <v>1996177</v>
      </c>
      <c r="K8" s="44">
        <v>1996177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2">
        <v>5</v>
      </c>
      <c r="J9" s="44">
        <v>147893</v>
      </c>
      <c r="K9" s="44"/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2">
        <v>6</v>
      </c>
      <c r="J10" s="44"/>
      <c r="K10" s="44">
        <v>-1096836</v>
      </c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2">
        <v>7</v>
      </c>
      <c r="J11" s="44"/>
      <c r="K11" s="44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2">
        <v>8</v>
      </c>
      <c r="J12" s="44">
        <v>25112</v>
      </c>
      <c r="K12" s="44">
        <v>25112</v>
      </c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2">
        <v>9</v>
      </c>
      <c r="J13" s="44"/>
      <c r="K13" s="44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2">
        <v>10</v>
      </c>
      <c r="J14" s="75">
        <f>SUM(J5:J13)</f>
        <v>62658031</v>
      </c>
      <c r="K14" s="75">
        <f>SUM(K5:K13)</f>
        <v>61561196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2">
        <v>11</v>
      </c>
      <c r="J15" s="44"/>
      <c r="K15" s="44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2">
        <v>12</v>
      </c>
      <c r="J16" s="44"/>
      <c r="K16" s="44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2">
        <v>13</v>
      </c>
      <c r="J17" s="44"/>
      <c r="K17" s="44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2">
        <v>14</v>
      </c>
      <c r="J18" s="44"/>
      <c r="K18" s="44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2">
        <v>15</v>
      </c>
      <c r="J19" s="44"/>
      <c r="K19" s="44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2">
        <v>16</v>
      </c>
      <c r="J20" s="44"/>
      <c r="K20" s="44"/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2">
        <v>17</v>
      </c>
      <c r="J21" s="76">
        <v>31517</v>
      </c>
      <c r="K21" s="76">
        <v>1096835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9" t="s">
        <v>302</v>
      </c>
      <c r="B23" s="270"/>
      <c r="C23" s="270"/>
      <c r="D23" s="270"/>
      <c r="E23" s="270"/>
      <c r="F23" s="270"/>
      <c r="G23" s="270"/>
      <c r="H23" s="270"/>
      <c r="I23" s="45">
        <v>18</v>
      </c>
      <c r="J23" s="43"/>
      <c r="K23" s="43"/>
    </row>
    <row r="24" spans="1:11" ht="17.25" customHeight="1">
      <c r="A24" s="271" t="s">
        <v>303</v>
      </c>
      <c r="B24" s="272"/>
      <c r="C24" s="272"/>
      <c r="D24" s="272"/>
      <c r="E24" s="272"/>
      <c r="F24" s="272"/>
      <c r="G24" s="272"/>
      <c r="H24" s="272"/>
      <c r="I24" s="46">
        <v>19</v>
      </c>
      <c r="J24" s="76"/>
      <c r="K24" s="76"/>
    </row>
    <row r="25" spans="1:11" ht="30" customHeight="1">
      <c r="A25" s="273" t="s">
        <v>304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B6" sqref="B6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128" t="s">
        <v>344</v>
      </c>
      <c r="B4" s="128"/>
      <c r="C4" s="128"/>
      <c r="D4" s="128"/>
      <c r="E4" s="128"/>
      <c r="F4" s="128"/>
      <c r="G4" s="128"/>
      <c r="H4" s="128"/>
      <c r="I4" s="128"/>
      <c r="J4" s="128"/>
    </row>
    <row r="5" spans="1:10" ht="12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2.7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2.7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</row>
    <row r="8" spans="1:10" ht="12.7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</row>
    <row r="9" spans="1:10" ht="12.7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</row>
    <row r="10" spans="1:10" ht="12.7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ht="12.75">
      <c r="A11" s="128"/>
      <c r="B11" s="128"/>
      <c r="C11" s="128"/>
      <c r="D11" s="128"/>
      <c r="E11" s="128"/>
      <c r="F11" s="128"/>
      <c r="G11" s="128"/>
      <c r="H11" s="128"/>
      <c r="I11" s="128"/>
      <c r="J11" s="12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tmateljak</cp:lastModifiedBy>
  <cp:lastPrinted>2013-07-30T12:32:08Z</cp:lastPrinted>
  <dcterms:created xsi:type="dcterms:W3CDTF">2008-10-17T11:51:54Z</dcterms:created>
  <dcterms:modified xsi:type="dcterms:W3CDTF">2013-07-30T12:51:13Z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