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<sst xmlns="http://schemas.openxmlformats.org/spreadsheetml/2006/main" count="405" uniqueCount="350">
  <si>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</si>
  <si>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</si>
  <si>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</si>
  <si>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</si>
  <si>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</si>
  <si>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</si>
  <si>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</si>
  <si>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</si>
  <si>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</si>
  <si>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</si>
  <si>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</si>
  <si>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</si>
  <si>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</si>
  <si>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</si>
  <si>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</si>
  <si>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</si>
  <si>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</si>
  <si>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</si>
  <si>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</si>
  <si>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</si>
  <si>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</si>
  <si>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</si>
  <si>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</si>
  <si>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</si>
  <si>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</si>
  <si>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</si>
  <si>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</si>
  <si>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</si>
  <si>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</si>
  <si>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</si>
  <si>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</si>
  <si>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</si>
  <si>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</si>
  <si>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</si>
  <si>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</si>
  <si>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</si>
  <si>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</si>
  <si>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</si>
  <si>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</si>
  <si>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</si>
  <si>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</si>
  <si>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</si>
  <si>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</si>
  <si>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</si>
  <si>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</si>
  <si>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</si>
  <si>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</si>
  <si>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</si>
  <si>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</si>
  <si>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</si>
  <si>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</si>
  <si>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</si>
  <si>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</si>
  <si>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</si>
  <si>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</si>
  <si>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</si>
  <si>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</si>
  <si>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</si>
  <si>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</si>
  <si>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</si>
  <si>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</si>
  <si>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</si>
  <si>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</si>
  <si>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</si>
  <si>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</si>
  <si>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</si>
  <si>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</si>
  <si>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</si>
  <si>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</si>
  <si>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</si>
  <si>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</si>
  <si>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</si>
  <si>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</si>
  <si>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</si>
  <si>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</si>
  <si>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</si>
  <si>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</si>
  <si>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</si>
  <si>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</si>
  <si>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</si>
  <si>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</si>
  <si>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</si>
  <si>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</si>
  <si>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</si>
  <si>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</si>
  <si>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</si>
  <si>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</si>
  <si>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</si>
  <si>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</si>
  <si>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</si>
  <si>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</si>
  <si>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</si>
  <si>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</si>
  <si>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</si>
  <si>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</si>
  <si>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</si>
  <si>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</si>
  <si>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</si>
  <si>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</si>
  <si>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</si>
  <si>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</si>
  <si>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</si>
  <si>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</si>
  <si>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</si>
  <si>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</si>
  <si>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</si>
  <si>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</si>
  <si>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</si>
  <si>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</si>
  <si>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</si>
  <si>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</si>
  <si>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</si>
  <si>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</si>
  <si>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</si>
  <si>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</si>
  <si>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</si>
  <si>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</si>
  <si>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</si>
  <si>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</si>
  <si>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</si>
  <si>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</si>
  <si>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</si>
  <si>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</si>
  <si>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</si>
  <si>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</si>
  <si>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</si>
  <si>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</si>
  <si>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</si>
  <si>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</si>
  <si>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</si>
  <si>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</si>
  <si>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</si>
  <si>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</si>
  <si>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</si>
  <si>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</si>
  <si>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</si>
  <si>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</si>
  <si>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</si>
  <si>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</si>
  <si>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</si>
  <si>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</si>
  <si>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</si>
  <si>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</si>
  <si>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</si>
  <si>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</si>
  <si>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</si>
  <si>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</si>
  <si>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</si>
  <si>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</si>
  <si>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</si>
  <si>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</si>
  <si>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</si>
  <si>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</si>
  <si>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</si>
  <si>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</si>
  <si>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</si>
  <si>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</si>
  <si>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</si>
  <si>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</si>
  <si>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</si>
  <si>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</si>
  <si>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</si>
  <si>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</si>
  <si>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</si>
  <si>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</si>
  <si>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</si>
  <si>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</si>
  <si>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</si>
  <si>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</si>
  <si>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</si>
  <si>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</si>
  <si>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</si>
  <si>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</si>
  <si>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</si>
  <si>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</si>
  <si>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</si>
  <si>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</si>
  <si>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</si>
  <si>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</si>
  <si>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</si>
  <si>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</si>
  <si>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</si>
  <si>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</si>
  <si>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</si>
  <si>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</si>
  <si>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</si>
  <si>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</si>
  <si>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</si>
  <si>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</si>
  <si>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</si>
  <si>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</si>
  <si>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</si>
  <si>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</si>
  <si>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</si>
  <si>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</si>
  <si>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</si>
  <si>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</si>
  <si>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</si>
  <si>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</si>
  <si>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</si>
  <si>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</si>
  <si>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</si>
  <si>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</si>
  <si>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</si>
  <si>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</si>
  <si>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</si>
  <si>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</si>
  <si>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</si>
  <si>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</si>
  <si>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</si>
  <si>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</si>
  <si>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</si>
  <si>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</si>
  <si>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</si>
  <si>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</si>
  <si>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</si>
  <si>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</si>
  <si>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</si>
  <si>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</si>
  <si>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</si>
  <si>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</si>
  <si>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</si>
  <si>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</si>
  <si>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</si>
  <si>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</si>
  <si>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</si>
  <si>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</si>
  <si>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</si>
  <si>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</si>
  <si>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</si>
  <si>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</si>
  <si>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</si>
  <si>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</si>
  <si>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</si>
  <si>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</si>
  <si>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</si>
  <si>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</si>
  <si>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</si>
  <si>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</si>
  <si>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</si>
  <si>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</si>
  <si>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</si>
  <si>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</si>
  <si>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</si>
  <si>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</si>
  <si>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</si>
  <si>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</si>
  <si>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</si>
  <si>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</si>
  <si>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</si>
  <si>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</si>
  <si>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</si>
  <si>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</si>
  <si>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</si>
  <si>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</si>
  <si>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</si>
  <si>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</si>
  <si>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</si>
  <si>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</si>
  <si>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</si>
  <si>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</si>
  <si>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</si>
  <si>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</si>
  <si>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</si>
  <si>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</si>
  <si>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</si>
  <si>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</si>
  <si>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</si>
  <si>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</si>
  <si>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</si>
  <si>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</si>
  <si>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</si>
  <si>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</si>
  <si>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</si>
  <si>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</si>
  <si>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</si>
  <si>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</si>
  <si>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</si>
  <si>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</si>
  <si>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</si>
  <si>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</si>
  <si>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</si>
  <si>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</si>
  <si>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</si>
  <si>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</si>
  <si>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</si>
  <si>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</si>
  <si>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</si>
  <si>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</si>
  <si>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</si>
  <si>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</si>
  <si>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</si>
  <si>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</si>
  <si>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</si>
  <si>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</si>
  <si>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</si>
  <si>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</si>
  <si>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</si>
  <si>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</si>
  <si>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</si>
  <si>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</si>
  <si>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</si>
  <si>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</si>
  <si>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</si>
  <si>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</si>
  <si>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</si>
  <si>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</si>
  <si>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</si>
  <si>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</si>
  <si>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</si>
  <si>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</si>
  <si>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</si>
  <si>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</si>
  <si>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</si>
  <si>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</si>
  <si>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</si>
  <si>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</si>
  <si>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</si>
  <si>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</si>
  <si>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</si>
  <si>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</si>
  <si>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</si>
  <si>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</si>
  <si>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</si>
  <si>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31.03.2013.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</si>
  <si>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</si>
  <si>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</si>
  <si>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</si>
  <si>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</si>
  <si>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</si>
  <si>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</si>
  <si>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</si>
  <si>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</si>
  <si>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</si>
  <si>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</si>
  <si>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</si>
  <si>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 xml:space="preserve">PULJANKA-BRIONKA  d.o.o.  </t>
  </si>
  <si>
    <t>01475142</t>
  </si>
  <si>
    <t>ENTY-TRADE d.o.o.</t>
  </si>
  <si>
    <t>BRTONIGLA</t>
  </si>
  <si>
    <t>03866904</t>
  </si>
  <si>
    <t>MATELJAK TEA</t>
  </si>
  <si>
    <t>052/541684</t>
  </si>
  <si>
    <t>tea.mateljak@brionka.hr</t>
  </si>
  <si>
    <t>SOLDATIĆ KORADO</t>
  </si>
  <si>
    <t>u razdoblju 01.01.2013. do 31.03.2013.</t>
  </si>
  <si>
    <t>Obveznik: GRUPA BRIONKA</t>
  </si>
  <si>
    <t>052/350915</t>
  </si>
  <si>
    <t>GRUPA BRIONKA</t>
  </si>
  <si>
    <t>stanje na dan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</si>
</sst>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8" sqref="C48:E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 t="s">
        <v>323</v>
      </c>
      <c r="F2" s="12"/>
      <c r="G2" s="13" t="s">
        <v>250</v>
      </c>
      <c r="H2" s="118" t="s">
        <v>324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48" t="s">
        <v>325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8" t="s">
        <v>326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48" t="s">
        <v>327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0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52100</v>
      </c>
      <c r="D14" s="179"/>
      <c r="E14" s="16"/>
      <c r="F14" s="150" t="s">
        <v>329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0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359</v>
      </c>
      <c r="D22" s="150" t="s">
        <v>329</v>
      </c>
      <c r="E22" s="170"/>
      <c r="F22" s="171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18</v>
      </c>
      <c r="D24" s="150" t="s">
        <v>333</v>
      </c>
      <c r="E24" s="170"/>
      <c r="F24" s="170"/>
      <c r="G24" s="171"/>
      <c r="H24" s="50" t="s">
        <v>261</v>
      </c>
      <c r="I24" s="120">
        <v>267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1" t="s">
        <v>334</v>
      </c>
      <c r="D26" s="25"/>
      <c r="E26" s="33"/>
      <c r="F26" s="24"/>
      <c r="G26" s="172" t="s">
        <v>263</v>
      </c>
      <c r="H26" s="136"/>
      <c r="I26" s="122" t="s">
        <v>335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 t="s">
        <v>336</v>
      </c>
      <c r="B30" s="151"/>
      <c r="C30" s="151"/>
      <c r="D30" s="152"/>
      <c r="E30" s="160" t="s">
        <v>329</v>
      </c>
      <c r="F30" s="151"/>
      <c r="G30" s="151"/>
      <c r="H30" s="148" t="s">
        <v>337</v>
      </c>
      <c r="I30" s="149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99"/>
      <c r="J31" s="10"/>
      <c r="K31" s="10"/>
      <c r="L31" s="10"/>
    </row>
    <row r="32" spans="1:12" ht="12.75">
      <c r="A32" s="160" t="s">
        <v>338</v>
      </c>
      <c r="B32" s="151"/>
      <c r="C32" s="151"/>
      <c r="D32" s="152"/>
      <c r="E32" s="160" t="s">
        <v>339</v>
      </c>
      <c r="F32" s="151"/>
      <c r="G32" s="151"/>
      <c r="H32" s="148" t="s">
        <v>340</v>
      </c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5"/>
      <c r="D37" s="156"/>
      <c r="E37" s="16"/>
      <c r="F37" s="155"/>
      <c r="G37" s="156"/>
      <c r="H37" s="16"/>
      <c r="I37" s="93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5"/>
      <c r="D45" s="156"/>
      <c r="E45" s="16"/>
      <c r="F45" s="155"/>
      <c r="G45" s="157"/>
      <c r="H45" s="35"/>
      <c r="I45" s="105"/>
      <c r="J45" s="10"/>
      <c r="K45" s="10"/>
      <c r="L45" s="10"/>
    </row>
    <row r="46" spans="1:12" ht="12.75">
      <c r="A46" s="130" t="s">
        <v>268</v>
      </c>
      <c r="B46" s="131"/>
      <c r="C46" s="150" t="s">
        <v>341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0" t="s">
        <v>270</v>
      </c>
      <c r="B48" s="131"/>
      <c r="C48" s="137" t="s">
        <v>347</v>
      </c>
      <c r="D48" s="133"/>
      <c r="E48" s="134"/>
      <c r="F48" s="16"/>
      <c r="G48" s="50" t="s">
        <v>271</v>
      </c>
      <c r="H48" s="137" t="s">
        <v>342</v>
      </c>
      <c r="I48" s="13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257</v>
      </c>
      <c r="B50" s="131"/>
      <c r="C50" s="132" t="s">
        <v>343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5" t="s">
        <v>272</v>
      </c>
      <c r="B52" s="136"/>
      <c r="C52" s="137" t="s">
        <v>344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6"/>
      <c r="B53" s="20"/>
      <c r="C53" s="144" t="s">
        <v>273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9" t="s">
        <v>274</v>
      </c>
      <c r="C55" s="140"/>
      <c r="D55" s="140"/>
      <c r="E55" s="140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6"/>
      <c r="B57" s="141" t="s">
        <v>307</v>
      </c>
      <c r="C57" s="142"/>
      <c r="D57" s="142"/>
      <c r="E57" s="142"/>
      <c r="F57" s="142"/>
      <c r="G57" s="142"/>
      <c r="H57" s="142"/>
      <c r="I57" s="108"/>
      <c r="J57" s="10"/>
      <c r="K57" s="10"/>
      <c r="L57" s="10"/>
    </row>
    <row r="58" spans="1:12" ht="12.75">
      <c r="A58" s="106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8"/>
      <c r="H63" s="12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14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7" t="s">
        <v>278</v>
      </c>
      <c r="J4" s="58" t="s">
        <v>319</v>
      </c>
      <c r="K4" s="59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69053766</v>
      </c>
      <c r="K8" s="52">
        <f>K9+K16+K26+K35+K39</f>
        <v>72264957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2372032</v>
      </c>
      <c r="K9" s="52">
        <f>SUM(K10:K15)</f>
        <v>2196810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439254</v>
      </c>
      <c r="K10" s="7">
        <v>264032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1932778</v>
      </c>
      <c r="K12" s="7">
        <v>1932778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38952782</v>
      </c>
      <c r="K16" s="52">
        <f>SUM(K17:K25)</f>
        <v>42339195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11937915</v>
      </c>
      <c r="K18" s="7">
        <v>11877594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18606461</v>
      </c>
      <c r="K19" s="7">
        <v>21996559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437137</v>
      </c>
      <c r="K22" s="7">
        <v>437137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572000</v>
      </c>
      <c r="K23" s="7">
        <v>628636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27728952</v>
      </c>
      <c r="K26" s="52">
        <f>SUM(K27:K34)</f>
        <v>27728952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27728952</v>
      </c>
      <c r="K29" s="7">
        <v>27728952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37224430</v>
      </c>
      <c r="K40" s="52">
        <f>K41+K49+K56+K64</f>
        <v>39401702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14620788</v>
      </c>
      <c r="K41" s="52">
        <f>SUM(K42:K48)</f>
        <v>14446863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3471430</v>
      </c>
      <c r="K42" s="7">
        <v>3523983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667737</v>
      </c>
      <c r="K44" s="7">
        <v>568778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668321</v>
      </c>
      <c r="K45" s="7">
        <v>540802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9813300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13562324</v>
      </c>
      <c r="K49" s="52">
        <f>SUM(K50:K55)</f>
        <v>16994190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6497472</v>
      </c>
      <c r="K51" s="7">
        <v>9148085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3229597</v>
      </c>
      <c r="K52" s="7">
        <v>4153958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212487</v>
      </c>
      <c r="K53" s="7">
        <v>317432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1032490</v>
      </c>
      <c r="K54" s="7">
        <v>712187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2590278</v>
      </c>
      <c r="K55" s="7">
        <v>2662528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8599833</v>
      </c>
      <c r="K56" s="52">
        <f>SUM(K57:K63)</f>
        <v>7642943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3849833</v>
      </c>
      <c r="K60" s="7">
        <f>2345056+547887</f>
        <v>2892943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4750000</v>
      </c>
      <c r="K62" s="7">
        <v>4750000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441485</v>
      </c>
      <c r="K64" s="7">
        <v>317706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102897</v>
      </c>
      <c r="K65" s="7">
        <v>99308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106381093</v>
      </c>
      <c r="K66" s="52">
        <f>K7+K8+K40+K65</f>
        <v>111765967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3">
        <f>J70+J71+J72+J78+J79+J82+J85</f>
        <v>60174050</v>
      </c>
      <c r="K69" s="53">
        <f>K70+K71+K72+K78+K79+K82+K85</f>
        <v>62731218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7829122</v>
      </c>
      <c r="K72" s="52">
        <v>7977015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2927675</v>
      </c>
      <c r="K73" s="7">
        <v>2927675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6040183</v>
      </c>
      <c r="K74" s="7">
        <v>6188076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5200746</v>
      </c>
      <c r="K75" s="7">
        <v>5200746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4062010</v>
      </c>
      <c r="K77" s="7">
        <v>4062010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25112</v>
      </c>
      <c r="K78" s="7">
        <v>25112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1773497</v>
      </c>
      <c r="K79" s="52">
        <f>K80-K81</f>
        <v>5838266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1773497</v>
      </c>
      <c r="K80" s="7">
        <v>5838266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230519</v>
      </c>
      <c r="K82" s="52">
        <f>K83-K84</f>
        <v>-1424975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230519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1424975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6278</v>
      </c>
      <c r="K86" s="52">
        <f>SUM(K87:K89)</f>
        <v>6278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6278</v>
      </c>
      <c r="K88" s="7">
        <v>6278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7215888</v>
      </c>
      <c r="K90" s="52">
        <f>SUM(K91:K99)</f>
        <v>11219382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5576850</v>
      </c>
      <c r="K93" s="7">
        <v>8722764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1639038</v>
      </c>
      <c r="K98" s="7">
        <v>2496618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38870952</v>
      </c>
      <c r="K100" s="52">
        <f>SUM(K101:K112)</f>
        <v>37669852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1640000</v>
      </c>
      <c r="K102" s="7">
        <v>1020000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8773572</v>
      </c>
      <c r="K103" s="7">
        <v>5685000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13263804</v>
      </c>
      <c r="K105" s="7">
        <v>15975358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v>200000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10168034</v>
      </c>
      <c r="K107" s="7">
        <v>11279942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1389210</v>
      </c>
      <c r="K108" s="7">
        <f>1633897-15629</f>
        <v>1618268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3382739</v>
      </c>
      <c r="K109" s="7">
        <v>1716009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253593</v>
      </c>
      <c r="K112" s="7">
        <f>159646+15629</f>
        <v>175275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113925</v>
      </c>
      <c r="K113" s="7">
        <f>139237</f>
        <v>139237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106381093</v>
      </c>
      <c r="K114" s="52">
        <f>K69+K86+K90+K100+K113</f>
        <v>111765967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3">
        <f>SUM(J8:J9)</f>
        <v>13791925</v>
      </c>
      <c r="K7" s="53">
        <f>SUM(K8:K9)</f>
        <v>13791925</v>
      </c>
      <c r="L7" s="53">
        <f>SUM(L8:L9)</f>
        <v>12927687</v>
      </c>
      <c r="M7" s="53">
        <f>SUM(M8:M9)</f>
        <v>12927687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13059407</v>
      </c>
      <c r="K8" s="7">
        <v>13059407</v>
      </c>
      <c r="L8" s="7">
        <v>12162139</v>
      </c>
      <c r="M8" s="7">
        <v>12162139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732518</v>
      </c>
      <c r="K9" s="7">
        <v>732518</v>
      </c>
      <c r="L9" s="7">
        <v>765548</v>
      </c>
      <c r="M9" s="7">
        <v>765548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16558169</v>
      </c>
      <c r="K10" s="52">
        <f>K11+K12+K16+K20+K21+K22+K25+K26</f>
        <v>16558169</v>
      </c>
      <c r="L10" s="52">
        <f>L11+L12+L16+L20+L21+L22+L25+L26</f>
        <v>14048148</v>
      </c>
      <c r="M10" s="52">
        <f>M11+M12+M16+M20+M21+M22+M25+M26</f>
        <v>14048148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139812</v>
      </c>
      <c r="K11" s="7">
        <v>139812</v>
      </c>
      <c r="L11" s="7">
        <v>132871</v>
      </c>
      <c r="M11" s="7">
        <v>132871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9940677</v>
      </c>
      <c r="K12" s="52">
        <f>SUM(K13:K15)</f>
        <v>9940677</v>
      </c>
      <c r="L12" s="52">
        <f>SUM(L13:L15)</f>
        <v>8352490</v>
      </c>
      <c r="M12" s="52">
        <f>SUM(M13:M15)</f>
        <v>8352490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5239636</v>
      </c>
      <c r="K13" s="7">
        <v>5239636</v>
      </c>
      <c r="L13" s="7">
        <v>6022506</v>
      </c>
      <c r="M13" s="7">
        <v>6022506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2369153</v>
      </c>
      <c r="K14" s="7">
        <v>2369153</v>
      </c>
      <c r="L14" s="7">
        <v>1266094</v>
      </c>
      <c r="M14" s="7">
        <v>1266094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2331888</v>
      </c>
      <c r="K15" s="7">
        <v>2331888</v>
      </c>
      <c r="L15" s="7">
        <v>1063890</v>
      </c>
      <c r="M15" s="7">
        <v>1063890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5247334</v>
      </c>
      <c r="K16" s="52">
        <f>SUM(K17:K19)</f>
        <v>5247334</v>
      </c>
      <c r="L16" s="52">
        <f>SUM(L17:L19)</f>
        <v>3912293</v>
      </c>
      <c r="M16" s="52">
        <f>SUM(M17:M19)</f>
        <v>3912293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3318408</v>
      </c>
      <c r="K17" s="7">
        <v>3318408</v>
      </c>
      <c r="L17" s="7">
        <v>2687022</v>
      </c>
      <c r="M17" s="7">
        <v>2687022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1165158</v>
      </c>
      <c r="K18" s="7">
        <v>1165158</v>
      </c>
      <c r="L18" s="7">
        <v>711845</v>
      </c>
      <c r="M18" s="7">
        <v>711845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763768</v>
      </c>
      <c r="K19" s="7">
        <v>763768</v>
      </c>
      <c r="L19" s="7">
        <v>513426</v>
      </c>
      <c r="M19" s="7">
        <v>513426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918900</v>
      </c>
      <c r="K20" s="7">
        <v>918900</v>
      </c>
      <c r="L20" s="7">
        <v>794806</v>
      </c>
      <c r="M20" s="7">
        <v>794806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298403</v>
      </c>
      <c r="K21" s="7">
        <v>298403</v>
      </c>
      <c r="L21" s="7">
        <v>847112</v>
      </c>
      <c r="M21" s="7">
        <v>847112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13043</v>
      </c>
      <c r="K26" s="7">
        <v>13043</v>
      </c>
      <c r="L26" s="7">
        <v>8576</v>
      </c>
      <c r="M26" s="7">
        <v>8576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175551</v>
      </c>
      <c r="K27" s="52">
        <f>SUM(K28:K32)</f>
        <v>175551</v>
      </c>
      <c r="L27" s="52">
        <f>SUM(L28:L32)</f>
        <v>72525</v>
      </c>
      <c r="M27" s="52">
        <f>SUM(M28:M32)</f>
        <v>72525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175551</v>
      </c>
      <c r="K29" s="7">
        <v>175551</v>
      </c>
      <c r="L29" s="7">
        <v>72525</v>
      </c>
      <c r="M29" s="7">
        <v>72525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576618</v>
      </c>
      <c r="K33" s="52">
        <f>SUM(K34:K37)</f>
        <v>576618</v>
      </c>
      <c r="L33" s="52">
        <f>SUM(L34:L37)</f>
        <v>377039</v>
      </c>
      <c r="M33" s="52">
        <f>SUM(M34:M37)</f>
        <v>377039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567412</v>
      </c>
      <c r="K35" s="7">
        <v>567412</v>
      </c>
      <c r="L35" s="7">
        <v>355129</v>
      </c>
      <c r="M35" s="7">
        <v>355129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>
        <v>21910</v>
      </c>
      <c r="M36" s="7">
        <v>21910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9206</v>
      </c>
      <c r="K37" s="7">
        <v>9206</v>
      </c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13967476</v>
      </c>
      <c r="K42" s="52">
        <f>K7+K27+K38+K40</f>
        <v>13967476</v>
      </c>
      <c r="L42" s="52">
        <f>L7+L27+L38+L40</f>
        <v>13000212</v>
      </c>
      <c r="M42" s="52">
        <f>M7+M27+M38+M40</f>
        <v>13000212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17134787</v>
      </c>
      <c r="K43" s="52">
        <f>K10+K33+K39+K41</f>
        <v>17134787</v>
      </c>
      <c r="L43" s="52">
        <f>L10+L33+L39+L41</f>
        <v>14425187</v>
      </c>
      <c r="M43" s="52">
        <f>M10+M33+M39+M41</f>
        <v>14425187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-3167311</v>
      </c>
      <c r="K44" s="52">
        <f>K42-K43</f>
        <v>-3167311</v>
      </c>
      <c r="L44" s="52">
        <f>L42-L43</f>
        <v>-1424975</v>
      </c>
      <c r="M44" s="52">
        <f>M42-M43</f>
        <v>-1424975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3167311</v>
      </c>
      <c r="K46" s="52">
        <f>IF(K43&gt;K42,K43-K42,0)</f>
        <v>3167311</v>
      </c>
      <c r="L46" s="52">
        <f>IF(L43&gt;L42,L43-L42,0)</f>
        <v>1424975</v>
      </c>
      <c r="M46" s="52">
        <f>IF(M43&gt;M42,M43-M42,0)</f>
        <v>1424975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-3167311</v>
      </c>
      <c r="K48" s="52">
        <f>K44-K47</f>
        <v>-3167311</v>
      </c>
      <c r="L48" s="52">
        <f>L44-L47</f>
        <v>-1424975</v>
      </c>
      <c r="M48" s="52">
        <f>M44-M47</f>
        <v>-1424975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0">
        <f>IF(J48&lt;0,-J48,0)</f>
        <v>3167311</v>
      </c>
      <c r="K50" s="60">
        <f>IF(K48&lt;0,-K48,0)</f>
        <v>3167311</v>
      </c>
      <c r="L50" s="60">
        <f>IF(L48&lt;0,-L48,0)</f>
        <v>1424975</v>
      </c>
      <c r="M50" s="60">
        <f>IF(M48&lt;0,-M48,0)</f>
        <v>1424975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9">
      <selection activeCell="K29" sqref="K2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-3167311</v>
      </c>
      <c r="K7" s="7">
        <v>-1424975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918900</v>
      </c>
      <c r="K8" s="7">
        <v>794806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f>2711554+200000+1111908+229058</f>
        <v>4252520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886603</v>
      </c>
      <c r="K10" s="7">
        <v>956890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f>173925</f>
        <v>173925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3566899</v>
      </c>
      <c r="K12" s="7">
        <f>25312+4003494+320303</f>
        <v>4349109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2205091</v>
      </c>
      <c r="K13" s="52">
        <f>SUM(K7:K12)</f>
        <v>9102275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8806291</v>
      </c>
      <c r="K14" s="7">
        <f>3589+1666730+78318</f>
        <v>1748637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f>2650613+924361+104945</f>
        <v>3679919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73934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1186993</v>
      </c>
      <c r="K17" s="7">
        <f>72250+620000+3088572</f>
        <v>3780822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10067218</v>
      </c>
      <c r="K18" s="52">
        <f>SUM(K14:K17)</f>
        <v>9209378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7862127</v>
      </c>
      <c r="K20" s="52">
        <f>IF(K18&gt;K13,K18-K13,0)</f>
        <v>107103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>
        <v>16676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0</v>
      </c>
      <c r="K31" s="52">
        <f>SUM(K28:K30)</f>
        <v>16676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0</v>
      </c>
      <c r="K33" s="52">
        <f>IF(K31&gt;K27,K31-K27,0)</f>
        <v>16676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7633974</v>
      </c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7633974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7633974</v>
      </c>
      <c r="K45" s="52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228153</v>
      </c>
      <c r="K48" s="52">
        <f>IF(K20-K19+K33-K32+K46-K45&gt;0,K20-K19+K33-K32+K46-K45,0)</f>
        <v>123779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624840</v>
      </c>
      <c r="K49" s="7">
        <v>441485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228153</v>
      </c>
      <c r="K51" s="7">
        <v>123779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4">
        <f>J49+J50-J51</f>
        <v>396687</v>
      </c>
      <c r="K52" s="60">
        <f>K49+K50-K51</f>
        <v>317706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2.75">
      <c r="A2" s="126" t="s">
        <v>348</v>
      </c>
      <c r="B2" s="73"/>
      <c r="C2" s="284" t="s">
        <v>282</v>
      </c>
      <c r="D2" s="284"/>
      <c r="E2" s="127" t="s">
        <v>323</v>
      </c>
      <c r="F2" s="42" t="s">
        <v>250</v>
      </c>
      <c r="G2" s="285" t="s">
        <v>324</v>
      </c>
      <c r="H2" s="286"/>
      <c r="I2" s="73"/>
      <c r="J2" s="73"/>
      <c r="K2" s="73"/>
      <c r="L2" s="76"/>
    </row>
    <row r="3" spans="1:11" ht="34.5">
      <c r="A3" s="287" t="s">
        <v>59</v>
      </c>
      <c r="B3" s="287"/>
      <c r="C3" s="287"/>
      <c r="D3" s="287"/>
      <c r="E3" s="287"/>
      <c r="F3" s="287"/>
      <c r="G3" s="287"/>
      <c r="H3" s="287"/>
      <c r="I3" s="79" t="s">
        <v>305</v>
      </c>
      <c r="J3" s="80" t="s">
        <v>150</v>
      </c>
      <c r="K3" s="80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2">
        <v>2</v>
      </c>
      <c r="J4" s="81" t="s">
        <v>283</v>
      </c>
      <c r="K4" s="81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50315800</v>
      </c>
      <c r="K5" s="44">
        <v>50315800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/>
      <c r="K6" s="45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7829122</v>
      </c>
      <c r="K7" s="45">
        <v>7977015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1773497</v>
      </c>
      <c r="K8" s="45">
        <v>5838266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230519</v>
      </c>
      <c r="K9" s="45">
        <v>1424975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>
        <v>25112</v>
      </c>
      <c r="K11" s="45">
        <v>25112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7">
        <f>SUM(J5:J13)</f>
        <v>60174050</v>
      </c>
      <c r="K14" s="77">
        <f>SUM(K5:K13)</f>
        <v>65581168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>
        <v>237293</v>
      </c>
      <c r="K20" s="45">
        <v>5407118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8">
        <f>SUM(J15:J20)</f>
        <v>237293</v>
      </c>
      <c r="K21" s="78">
        <f>SUM(K15:K20)</f>
        <v>5407118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6">
        <v>18</v>
      </c>
      <c r="J23" s="44"/>
      <c r="K23" s="44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7">
        <v>19</v>
      </c>
      <c r="J24" s="78"/>
      <c r="K24" s="78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2013-05-16T07:22:25Z</cp:lastPrinted>
  <dcterms:created xsi:type="dcterms:W3CDTF">2008-10-17T11:51:54Z</dcterms:created>
  <dcterms:modified xsi:type="dcterms:W3CDTF">2013-05-16T08:22:27Z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