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<sst xmlns="http://schemas.openxmlformats.org/spreadsheetml/2006/main" count="420" uniqueCount="365">
  <si>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</si>
  <si>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</si>
  <si>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</si>
  <si>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</si>
  <si>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</si>
  <si>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</si>
  <si>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</si>
  <si>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</si>
  <si>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</si>
  <si>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</si>
  <si>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</si>
  <si>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</si>
  <si>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</si>
  <si>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</si>
  <si>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</si>
  <si>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</si>
  <si>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</si>
  <si>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</si>
  <si>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</si>
  <si>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</si>
  <si>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</si>
  <si>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</si>
  <si>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</si>
  <si>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</si>
  <si>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</si>
  <si>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</si>
  <si>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</si>
  <si>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</si>
  <si>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</si>
  <si>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</si>
  <si>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</si>
  <si>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</si>
  <si>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</si>
  <si>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</si>
  <si>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</si>
  <si>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</si>
  <si>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</si>
  <si>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</si>
  <si>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</si>
  <si>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</si>
  <si>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</si>
  <si>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</si>
  <si>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</si>
  <si>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</si>
  <si>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</si>
  <si>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</si>
  <si>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</si>
  <si>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</si>
  <si>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</si>
  <si>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</si>
  <si>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</si>
  <si>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</si>
  <si>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</si>
  <si>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</si>
  <si>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</si>
  <si>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</si>
  <si>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</si>
  <si>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</si>
  <si>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</si>
  <si>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</si>
  <si>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</si>
  <si>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</si>
  <si>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</si>
  <si>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</si>
  <si>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</si>
  <si>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</si>
  <si>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</si>
  <si>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</si>
  <si>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</si>
  <si>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</si>
  <si>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</si>
  <si>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</si>
  <si>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</si>
  <si>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</si>
  <si>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</si>
  <si>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</si>
  <si>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</si>
  <si>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</si>
  <si>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</si>
  <si>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</si>
  <si>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</si>
  <si>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</si>
  <si>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</si>
  <si>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</si>
  <si>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</si>
  <si>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</si>
  <si>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</si>
  <si>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</si>
  <si>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</si>
  <si>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</si>
  <si>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</si>
  <si>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</si>
  <si>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</si>
  <si>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</si>
  <si>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</si>
  <si>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</si>
  <si>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</si>
  <si>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</si>
  <si>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</si>
  <si>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</si>
  <si>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</si>
  <si>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</si>
  <si>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</si>
  <si>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</si>
  <si>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</si>
  <si>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</si>
  <si>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</si>
  <si>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</si>
  <si>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</si>
  <si>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</si>
  <si>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</si>
  <si>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</si>
  <si>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</si>
  <si>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</si>
  <si>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</si>
  <si>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</si>
  <si>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</si>
  <si>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</si>
  <si>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</si>
  <si>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</si>
  <si>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</si>
  <si>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</si>
  <si>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</si>
  <si>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</si>
  <si>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</si>
  <si>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</si>
  <si>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</si>
  <si>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</si>
  <si>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</si>
  <si>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</si>
  <si>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</si>
  <si>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</si>
  <si>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</si>
  <si>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</si>
  <si>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</si>
  <si>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</si>
  <si>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</si>
  <si>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</si>
  <si>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</si>
  <si>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</si>
  <si>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</si>
  <si>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</si>
  <si>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</si>
  <si>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</si>
  <si>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</si>
  <si>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</si>
  <si>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</si>
  <si>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</si>
  <si>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</si>
  <si>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</si>
  <si>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</si>
  <si>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</si>
  <si>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</si>
  <si>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</si>
  <si>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</si>
  <si>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</si>
  <si>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</si>
  <si>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</si>
  <si>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</si>
  <si>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</si>
  <si>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</si>
  <si>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</si>
  <si>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</si>
  <si>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</si>
  <si>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</si>
  <si>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</si>
  <si>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</si>
  <si>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</si>
  <si>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</si>
  <si>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</si>
  <si>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</si>
  <si>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</si>
  <si>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</si>
  <si>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</si>
  <si>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</si>
  <si>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</si>
  <si>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</si>
  <si>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</si>
  <si>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</si>
  <si>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</si>
  <si>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</si>
  <si>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</si>
  <si>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</si>
  <si>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</si>
  <si>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</si>
  <si>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</si>
  <si>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</si>
  <si>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</si>
  <si>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</si>
  <si>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</si>
  <si>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</si>
  <si>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</si>
  <si>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</si>
  <si>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</si>
  <si>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</si>
  <si>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</si>
  <si>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</si>
  <si>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</si>
  <si>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</si>
  <si>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</si>
  <si>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</si>
  <si>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</si>
  <si>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</si>
  <si>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</si>
  <si>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</si>
  <si>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</si>
  <si>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</si>
  <si>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</si>
  <si>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</si>
  <si>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</si>
  <si>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</si>
  <si>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</si>
  <si>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</si>
  <si>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</si>
  <si>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</si>
  <si>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</si>
  <si>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</si>
  <si>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</si>
  <si>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</si>
  <si>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</si>
  <si>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</si>
  <si>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</si>
  <si>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</si>
  <si>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</si>
  <si>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</si>
  <si>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</si>
  <si>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</si>
  <si>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</si>
  <si>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</si>
  <si>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</si>
  <si>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</si>
  <si>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</si>
  <si>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</si>
  <si>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</si>
  <si>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</si>
  <si>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</si>
  <si>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</si>
  <si>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</si>
  <si>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</si>
  <si>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</si>
  <si>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</si>
  <si>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</si>
  <si>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</si>
  <si>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</si>
  <si>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</si>
  <si>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</si>
  <si>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</si>
  <si>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</si>
  <si>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</si>
  <si>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</si>
  <si>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</si>
  <si>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</si>
  <si>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</si>
  <si>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</si>
  <si>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</si>
  <si>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</si>
  <si>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</si>
  <si>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</si>
  <si>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</si>
  <si>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</si>
  <si>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</si>
  <si>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</si>
  <si>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</si>
  <si>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</si>
  <si>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</si>
  <si>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</si>
  <si>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</si>
  <si>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</si>
  <si>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</si>
  <si>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</si>
  <si>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</si>
  <si>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</si>
  <si>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</si>
  <si>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</si>
  <si>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</si>
  <si>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</si>
  <si>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</si>
  <si>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</si>
  <si>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</si>
  <si>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</si>
  <si>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</si>
  <si>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</si>
  <si>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</si>
  <si>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</si>
  <si>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</si>
  <si>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</si>
  <si>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</si>
  <si>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</si>
  <si>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</si>
  <si>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</si>
  <si>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</si>
  <si>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</si>
  <si>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</si>
  <si>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</si>
  <si>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</si>
  <si>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</si>
  <si>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</si>
  <si>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</si>
  <si>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</si>
  <si>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</si>
  <si>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</si>
  <si>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</si>
  <si>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</si>
  <si>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</si>
  <si>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</si>
  <si>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</si>
  <si>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</si>
  <si>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</si>
  <si>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</si>
  <si>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</si>
  <si>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</si>
  <si>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</si>
  <si>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</si>
  <si>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</si>
  <si>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</si>
  <si>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</si>
  <si>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</si>
  <si>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</si>
  <si>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</si>
  <si>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</si>
  <si>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</si>
  <si>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</si>
  <si>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</si>
  <si>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30.09.2012.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</si>
  <si>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</si>
  <si>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</si>
  <si>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</si>
  <si>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</si>
  <si>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</si>
  <si>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</si>
  <si>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</si>
  <si>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</si>
  <si>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</si>
  <si>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1061</t>
  </si>
  <si>
    <t>Puljanka-Brionka d.o.o.</t>
  </si>
  <si>
    <t>Pula</t>
  </si>
  <si>
    <t>01475142</t>
  </si>
  <si>
    <t>Enty trade d.o.o.</t>
  </si>
  <si>
    <t>Brtonigla</t>
  </si>
  <si>
    <t>03866904</t>
  </si>
  <si>
    <t>052/350915</t>
  </si>
  <si>
    <t>052/541684</t>
  </si>
  <si>
    <t>tea.mateljak@brionka.hr</t>
  </si>
  <si>
    <t>SOLDATIĆ KORADO</t>
  </si>
  <si>
    <t>MATELJAK TEA</t>
  </si>
  <si>
    <t>u razdoblju 01.01.2012. do 30.09.2012.</t>
  </si>
  <si>
    <t>GRUPA BRIONKA</t>
  </si>
  <si>
    <t>stanje na dan 30.09.2012.</t>
  </si>
  <si>
    <t>Obveznik: GRUPA BRIONKA</t>
  </si>
  <si>
    <t>01.01.</t>
  </si>
  <si>
    <t>Bilanca</t>
  </si>
  <si>
    <t>osim u slijedećim kategorijama:</t>
  </si>
  <si>
    <t>dugotrajna imovina - povećanje se odnosi na kupnju opreme za proizvodnju.</t>
  </si>
  <si>
    <t>Račun dobiti i gubitka</t>
  </si>
  <si>
    <t>1. Poslovni prihodi</t>
  </si>
  <si>
    <t>2. Poslovni rashodi</t>
  </si>
  <si>
    <t>što ukazuje da prate pad poslovnih prihoda.</t>
  </si>
  <si>
    <t>Grupa Brionka na dan 30.09.2012.</t>
  </si>
  <si>
    <t>dugoročne obveze -  povećane su jer su kratkoročni krediti pretvoreni u dugoročne.</t>
  </si>
  <si>
    <t>Poslovni prihodi u tekućem razdoblju manji su za cca 14% u odnosu na isto razdoblje prethodne godine.</t>
  </si>
  <si>
    <t>Poslovni rashodi u tekućem razdoblju manji su za cca 14% u odnosu na isto razdoblje prethodne godine</t>
  </si>
  <si>
    <t>Dobitak u poslovanju za 9. mjeseci 2012. godine ostvaren je u iznosu 488.374 kn.</t>
  </si>
  <si>
    <t>U trećem tromjesečju 2012. godine ostvarena je dobit u iznosu od 2.778.572kn.</t>
  </si>
  <si>
    <t>Na pozicijama bilance per 30.09.2012. nije došlo do značajnih promjena u odnosu na stanje per 31.12.2011.</t>
  </si>
  <si>
    <t>3. Dobitak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</si>
</sst>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58">
      <alignment vertical="top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4" fillId="0" borderId="27" xfId="49" applyFill="1" applyBorder="1" applyAlignment="1" applyProtection="1">
      <alignment/>
      <protection hidden="1" locked="0"/>
    </xf>
    <xf numFmtId="0" fontId="2" fillId="0" borderId="28" xfId="53" applyFont="1" applyFill="1" applyBorder="1" applyAlignment="1" applyProtection="1">
      <alignment/>
      <protection hidden="1" locked="0"/>
    </xf>
    <xf numFmtId="0" fontId="2" fillId="0" borderId="29" xfId="53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8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4" fillId="0" borderId="27" xfId="49" applyNumberForma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9" xfId="53" applyFont="1" applyFill="1" applyBorder="1" applyAlignment="1">
      <alignment horizontal="left" vertical="center"/>
      <protection/>
    </xf>
    <xf numFmtId="0" fontId="17" fillId="0" borderId="0" xfId="58" applyFont="1" applyBorder="1" applyAlignment="1" applyProtection="1">
      <alignment horizontal="left"/>
      <protection hidden="1"/>
    </xf>
    <xf numFmtId="0" fontId="18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10" fillId="0" borderId="32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9" fillId="0" borderId="0" xfId="15" applyFont="1">
      <alignment vertical="top"/>
      <protection/>
    </xf>
    <xf numFmtId="0" fontId="9" fillId="0" borderId="0" xfId="15">
      <alignment vertical="top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  <xf numFmtId="0" fontId="18" fillId="0" borderId="0" xfId="15" applyFont="1" applyAlignment="1">
      <alignment/>
      <protection/>
    </xf>
    <xf numFmtId="0" fontId="9" fillId="0" borderId="0" xfId="15" applyAlignment="1">
      <alignment/>
      <protection/>
    </xf>
    <xf numFmtId="0" fontId="9" fillId="0" borderId="0" xfId="15" applyFont="1" applyAlignment="1">
      <alignment/>
      <protection/>
    </xf>
    <xf numFmtId="0" fontId="16" fillId="0" borderId="0" xfId="15" applyFont="1" applyAlignment="1">
      <alignment/>
      <protection/>
    </xf>
    <xf numFmtId="0" fontId="9" fillId="0" borderId="0" xfId="15" applyFont="1" applyFill="1" applyBorder="1" applyAlignment="1">
      <alignment/>
      <protection/>
    </xf>
  </cellXfs>
  <cellStyles count="51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46" sqref="C46:I4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7.0039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248</v>
      </c>
      <c r="B1" s="176"/>
      <c r="C1" s="17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1" t="s">
        <v>249</v>
      </c>
      <c r="B2" s="182"/>
      <c r="C2" s="182"/>
      <c r="D2" s="183"/>
      <c r="E2" s="117" t="s">
        <v>322</v>
      </c>
      <c r="F2" s="12"/>
      <c r="G2" s="13" t="s">
        <v>250</v>
      </c>
      <c r="H2" s="117" t="s">
        <v>323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84" t="s">
        <v>316</v>
      </c>
      <c r="B4" s="185"/>
      <c r="C4" s="185"/>
      <c r="D4" s="185"/>
      <c r="E4" s="185"/>
      <c r="F4" s="185"/>
      <c r="G4" s="185"/>
      <c r="H4" s="185"/>
      <c r="I4" s="18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7" t="s">
        <v>251</v>
      </c>
      <c r="B6" s="158"/>
      <c r="C6" s="170" t="s">
        <v>324</v>
      </c>
      <c r="D6" s="171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87" t="s">
        <v>252</v>
      </c>
      <c r="B8" s="188"/>
      <c r="C8" s="170" t="s">
        <v>325</v>
      </c>
      <c r="D8" s="171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2" t="s">
        <v>253</v>
      </c>
      <c r="B10" s="179"/>
      <c r="C10" s="170" t="s">
        <v>326</v>
      </c>
      <c r="D10" s="171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0"/>
      <c r="B11" s="17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7" t="s">
        <v>254</v>
      </c>
      <c r="B12" s="158"/>
      <c r="C12" s="172" t="s">
        <v>327</v>
      </c>
      <c r="D12" s="131"/>
      <c r="E12" s="131"/>
      <c r="F12" s="131"/>
      <c r="G12" s="131"/>
      <c r="H12" s="131"/>
      <c r="I12" s="160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7" t="s">
        <v>255</v>
      </c>
      <c r="B14" s="158"/>
      <c r="C14" s="132">
        <v>52100</v>
      </c>
      <c r="D14" s="178"/>
      <c r="E14" s="16"/>
      <c r="F14" s="172" t="s">
        <v>328</v>
      </c>
      <c r="G14" s="131"/>
      <c r="H14" s="131"/>
      <c r="I14" s="160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7" t="s">
        <v>256</v>
      </c>
      <c r="B16" s="158"/>
      <c r="C16" s="172" t="s">
        <v>329</v>
      </c>
      <c r="D16" s="131"/>
      <c r="E16" s="131"/>
      <c r="F16" s="131"/>
      <c r="G16" s="131"/>
      <c r="H16" s="131"/>
      <c r="I16" s="160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7" t="s">
        <v>257</v>
      </c>
      <c r="B18" s="158"/>
      <c r="C18" s="127" t="s">
        <v>330</v>
      </c>
      <c r="D18" s="128"/>
      <c r="E18" s="128"/>
      <c r="F18" s="128"/>
      <c r="G18" s="128"/>
      <c r="H18" s="128"/>
      <c r="I18" s="129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7" t="s">
        <v>258</v>
      </c>
      <c r="B20" s="158"/>
      <c r="C20" s="127" t="s">
        <v>331</v>
      </c>
      <c r="D20" s="128"/>
      <c r="E20" s="128"/>
      <c r="F20" s="128"/>
      <c r="G20" s="128"/>
      <c r="H20" s="128"/>
      <c r="I20" s="129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7" t="s">
        <v>259</v>
      </c>
      <c r="B22" s="158"/>
      <c r="C22" s="118">
        <v>359</v>
      </c>
      <c r="D22" s="172" t="s">
        <v>328</v>
      </c>
      <c r="E22" s="135"/>
      <c r="F22" s="136"/>
      <c r="G22" s="157"/>
      <c r="H22" s="13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57" t="s">
        <v>260</v>
      </c>
      <c r="B24" s="158"/>
      <c r="C24" s="118">
        <v>18</v>
      </c>
      <c r="D24" s="172" t="s">
        <v>332</v>
      </c>
      <c r="E24" s="135"/>
      <c r="F24" s="135"/>
      <c r="G24" s="136"/>
      <c r="H24" s="48" t="s">
        <v>261</v>
      </c>
      <c r="I24" s="119">
        <v>284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317</v>
      </c>
      <c r="I25" s="95"/>
      <c r="J25" s="10"/>
      <c r="K25" s="10"/>
      <c r="L25" s="10"/>
    </row>
    <row r="26" spans="1:12" ht="12.75">
      <c r="A26" s="157" t="s">
        <v>262</v>
      </c>
      <c r="B26" s="158"/>
      <c r="C26" s="120"/>
      <c r="D26" s="25"/>
      <c r="E26" s="33"/>
      <c r="F26" s="24"/>
      <c r="G26" s="137" t="s">
        <v>263</v>
      </c>
      <c r="H26" s="158"/>
      <c r="I26" s="121" t="s">
        <v>333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39" t="s">
        <v>264</v>
      </c>
      <c r="B28" s="140"/>
      <c r="C28" s="141"/>
      <c r="D28" s="141"/>
      <c r="E28" s="142" t="s">
        <v>265</v>
      </c>
      <c r="F28" s="138"/>
      <c r="G28" s="138"/>
      <c r="H28" s="133" t="s">
        <v>266</v>
      </c>
      <c r="I28" s="134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47" t="s">
        <v>334</v>
      </c>
      <c r="B30" s="173"/>
      <c r="C30" s="173"/>
      <c r="D30" s="174"/>
      <c r="E30" s="147" t="s">
        <v>335</v>
      </c>
      <c r="F30" s="173"/>
      <c r="G30" s="173"/>
      <c r="H30" s="170" t="s">
        <v>336</v>
      </c>
      <c r="I30" s="171"/>
      <c r="J30" s="10"/>
      <c r="K30" s="10"/>
      <c r="L30" s="10"/>
    </row>
    <row r="31" spans="1:12" ht="12.75">
      <c r="A31" s="91"/>
      <c r="B31" s="22"/>
      <c r="C31" s="21"/>
      <c r="D31" s="148"/>
      <c r="E31" s="148"/>
      <c r="F31" s="148"/>
      <c r="G31" s="149"/>
      <c r="H31" s="16"/>
      <c r="I31" s="98"/>
      <c r="J31" s="10"/>
      <c r="K31" s="10"/>
      <c r="L31" s="10"/>
    </row>
    <row r="32" spans="1:12" ht="12.75">
      <c r="A32" s="147" t="s">
        <v>337</v>
      </c>
      <c r="B32" s="173"/>
      <c r="C32" s="173"/>
      <c r="D32" s="174"/>
      <c r="E32" s="147" t="s">
        <v>338</v>
      </c>
      <c r="F32" s="173"/>
      <c r="G32" s="173"/>
      <c r="H32" s="170" t="s">
        <v>339</v>
      </c>
      <c r="I32" s="171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47"/>
      <c r="B34" s="173"/>
      <c r="C34" s="173"/>
      <c r="D34" s="174"/>
      <c r="E34" s="147"/>
      <c r="F34" s="173"/>
      <c r="G34" s="173"/>
      <c r="H34" s="170"/>
      <c r="I34" s="171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47"/>
      <c r="B36" s="173"/>
      <c r="C36" s="173"/>
      <c r="D36" s="174"/>
      <c r="E36" s="147"/>
      <c r="F36" s="173"/>
      <c r="G36" s="173"/>
      <c r="H36" s="170"/>
      <c r="I36" s="171"/>
      <c r="J36" s="10"/>
      <c r="K36" s="10"/>
      <c r="L36" s="10"/>
    </row>
    <row r="37" spans="1:12" ht="12.75">
      <c r="A37" s="100"/>
      <c r="B37" s="30"/>
      <c r="C37" s="177"/>
      <c r="D37" s="143"/>
      <c r="E37" s="16"/>
      <c r="F37" s="177"/>
      <c r="G37" s="143"/>
      <c r="H37" s="16"/>
      <c r="I37" s="92"/>
      <c r="J37" s="10"/>
      <c r="K37" s="10"/>
      <c r="L37" s="10"/>
    </row>
    <row r="38" spans="1:12" ht="12.75">
      <c r="A38" s="147"/>
      <c r="B38" s="173"/>
      <c r="C38" s="173"/>
      <c r="D38" s="174"/>
      <c r="E38" s="147"/>
      <c r="F38" s="173"/>
      <c r="G38" s="173"/>
      <c r="H38" s="170"/>
      <c r="I38" s="171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47"/>
      <c r="B40" s="173"/>
      <c r="C40" s="173"/>
      <c r="D40" s="174"/>
      <c r="E40" s="147"/>
      <c r="F40" s="173"/>
      <c r="G40" s="173"/>
      <c r="H40" s="170"/>
      <c r="I40" s="171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2" t="s">
        <v>267</v>
      </c>
      <c r="B44" s="153"/>
      <c r="C44" s="170"/>
      <c r="D44" s="171"/>
      <c r="E44" s="26"/>
      <c r="F44" s="172"/>
      <c r="G44" s="173"/>
      <c r="H44" s="173"/>
      <c r="I44" s="174"/>
      <c r="J44" s="10"/>
      <c r="K44" s="10"/>
      <c r="L44" s="10"/>
    </row>
    <row r="45" spans="1:12" ht="12.75">
      <c r="A45" s="100"/>
      <c r="B45" s="30"/>
      <c r="C45" s="177"/>
      <c r="D45" s="143"/>
      <c r="E45" s="16"/>
      <c r="F45" s="177"/>
      <c r="G45" s="144"/>
      <c r="H45" s="35"/>
      <c r="I45" s="104"/>
      <c r="J45" s="10"/>
      <c r="K45" s="10"/>
      <c r="L45" s="10"/>
    </row>
    <row r="46" spans="1:12" ht="12.75">
      <c r="A46" s="152" t="s">
        <v>268</v>
      </c>
      <c r="B46" s="153"/>
      <c r="C46" s="172" t="s">
        <v>344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2" t="s">
        <v>270</v>
      </c>
      <c r="B48" s="153"/>
      <c r="C48" s="159" t="s">
        <v>340</v>
      </c>
      <c r="D48" s="155"/>
      <c r="E48" s="156"/>
      <c r="F48" s="16"/>
      <c r="G48" s="48" t="s">
        <v>271</v>
      </c>
      <c r="H48" s="159" t="s">
        <v>341</v>
      </c>
      <c r="I48" s="156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2" t="s">
        <v>257</v>
      </c>
      <c r="B50" s="153"/>
      <c r="C50" s="154" t="s">
        <v>342</v>
      </c>
      <c r="D50" s="155"/>
      <c r="E50" s="155"/>
      <c r="F50" s="155"/>
      <c r="G50" s="155"/>
      <c r="H50" s="155"/>
      <c r="I50" s="156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57" t="s">
        <v>272</v>
      </c>
      <c r="B52" s="158"/>
      <c r="C52" s="159" t="s">
        <v>343</v>
      </c>
      <c r="D52" s="155"/>
      <c r="E52" s="155"/>
      <c r="F52" s="155"/>
      <c r="G52" s="155"/>
      <c r="H52" s="155"/>
      <c r="I52" s="160"/>
      <c r="J52" s="10"/>
      <c r="K52" s="10"/>
      <c r="L52" s="10"/>
    </row>
    <row r="53" spans="1:12" ht="12.75">
      <c r="A53" s="105"/>
      <c r="B53" s="20"/>
      <c r="C53" s="166" t="s">
        <v>273</v>
      </c>
      <c r="D53" s="166"/>
      <c r="E53" s="166"/>
      <c r="F53" s="166"/>
      <c r="G53" s="166"/>
      <c r="H53" s="16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61" t="s">
        <v>274</v>
      </c>
      <c r="C55" s="162"/>
      <c r="D55" s="162"/>
      <c r="E55" s="162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63" t="s">
        <v>306</v>
      </c>
      <c r="C56" s="164"/>
      <c r="D56" s="164"/>
      <c r="E56" s="164"/>
      <c r="F56" s="164"/>
      <c r="G56" s="164"/>
      <c r="H56" s="164"/>
      <c r="I56" s="165"/>
      <c r="J56" s="10"/>
      <c r="K56" s="10"/>
      <c r="L56" s="10"/>
    </row>
    <row r="57" spans="1:12" ht="12.75">
      <c r="A57" s="105"/>
      <c r="B57" s="163" t="s">
        <v>307</v>
      </c>
      <c r="C57" s="164"/>
      <c r="D57" s="164"/>
      <c r="E57" s="164"/>
      <c r="F57" s="164"/>
      <c r="G57" s="164"/>
      <c r="H57" s="164"/>
      <c r="I57" s="107"/>
      <c r="J57" s="10"/>
      <c r="K57" s="10"/>
      <c r="L57" s="10"/>
    </row>
    <row r="58" spans="1:12" ht="12.75">
      <c r="A58" s="105"/>
      <c r="B58" s="163" t="s">
        <v>308</v>
      </c>
      <c r="C58" s="164"/>
      <c r="D58" s="164"/>
      <c r="E58" s="164"/>
      <c r="F58" s="164"/>
      <c r="G58" s="164"/>
      <c r="H58" s="164"/>
      <c r="I58" s="165"/>
      <c r="J58" s="10"/>
      <c r="K58" s="10"/>
      <c r="L58" s="10"/>
    </row>
    <row r="59" spans="1:12" ht="12.75">
      <c r="A59" s="105"/>
      <c r="B59" s="163" t="s">
        <v>309</v>
      </c>
      <c r="C59" s="164"/>
      <c r="D59" s="164"/>
      <c r="E59" s="164"/>
      <c r="F59" s="164"/>
      <c r="G59" s="164"/>
      <c r="H59" s="164"/>
      <c r="I59" s="165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67" t="s">
        <v>277</v>
      </c>
      <c r="H62" s="168"/>
      <c r="I62" s="16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50"/>
      <c r="H63" s="151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8">
      <selection activeCell="K81" sqref="K81"/>
    </sheetView>
  </sheetViews>
  <sheetFormatPr defaultColWidth="9.140625" defaultRowHeight="12.75"/>
  <cols>
    <col min="1" max="7" width="9.140625" style="49" customWidth="1"/>
    <col min="8" max="8" width="8.28125" style="49" customWidth="1"/>
    <col min="9" max="9" width="8.140625" style="49" customWidth="1"/>
    <col min="10" max="10" width="9.7109375" style="49" customWidth="1"/>
    <col min="11" max="11" width="9.8515625" style="49" bestFit="1" customWidth="1"/>
    <col min="12" max="16384" width="9.140625" style="49" customWidth="1"/>
  </cols>
  <sheetData>
    <row r="1" spans="1:11" ht="12.75" customHeight="1">
      <c r="A1" s="189" t="s">
        <v>153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347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191" t="s">
        <v>348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22.5">
      <c r="A4" s="194" t="s">
        <v>59</v>
      </c>
      <c r="B4" s="195"/>
      <c r="C4" s="195"/>
      <c r="D4" s="195"/>
      <c r="E4" s="195"/>
      <c r="F4" s="195"/>
      <c r="G4" s="195"/>
      <c r="H4" s="196"/>
      <c r="I4" s="55" t="s">
        <v>278</v>
      </c>
      <c r="J4" s="56" t="s">
        <v>318</v>
      </c>
      <c r="K4" s="57" t="s">
        <v>319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54">
        <v>2</v>
      </c>
      <c r="J5" s="53">
        <v>3</v>
      </c>
      <c r="K5" s="53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03"/>
      <c r="I7" s="3">
        <v>1</v>
      </c>
      <c r="J7" s="6"/>
      <c r="K7" s="6"/>
    </row>
    <row r="8" spans="1:11" ht="12.75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50">
        <f>J9+J16+J26+J35+J39</f>
        <v>71654269</v>
      </c>
      <c r="K8" s="50">
        <f>K9+K16+K26+K35+K39</f>
        <v>73641048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0">
        <f>SUM(J10:J15)</f>
        <v>2824116</v>
      </c>
      <c r="K9" s="50">
        <f>SUM(K10:K15)</f>
        <v>2519062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846021</v>
      </c>
      <c r="K10" s="7">
        <f>95680+456913</f>
        <v>552593</v>
      </c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/>
      <c r="K11" s="7"/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1978095</v>
      </c>
      <c r="K12" s="7">
        <v>1966469</v>
      </c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0">
        <f>SUM(J17:J25)</f>
        <v>41130401</v>
      </c>
      <c r="K16" s="50">
        <f>SUM(K17:K25)</f>
        <v>43422234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7399269</v>
      </c>
      <c r="K17" s="7">
        <v>7399269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12189523</v>
      </c>
      <c r="K18" s="7">
        <v>12022327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20833484</v>
      </c>
      <c r="K19" s="7">
        <f>21231630+2004247</f>
        <v>23235877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/>
      <c r="K20" s="7"/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136125</v>
      </c>
      <c r="K22" s="7">
        <v>136125</v>
      </c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572000</v>
      </c>
      <c r="K23" s="7">
        <f>572000+56636</f>
        <v>628636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/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0">
        <f>SUM(J27:J34)</f>
        <v>27699752</v>
      </c>
      <c r="K26" s="50">
        <f>SUM(K27:K34)</f>
        <v>27699752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/>
      <c r="K27" s="7"/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27699752</v>
      </c>
      <c r="K29" s="7">
        <v>27699752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/>
      <c r="K32" s="7"/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04" t="s">
        <v>240</v>
      </c>
      <c r="B40" s="205"/>
      <c r="C40" s="205"/>
      <c r="D40" s="205"/>
      <c r="E40" s="205"/>
      <c r="F40" s="205"/>
      <c r="G40" s="205"/>
      <c r="H40" s="206"/>
      <c r="I40" s="1">
        <v>34</v>
      </c>
      <c r="J40" s="50">
        <f>J41+J49+J56+J64</f>
        <v>53760093</v>
      </c>
      <c r="K40" s="50">
        <f>K41+K49+K56+K64</f>
        <v>53283107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0">
        <f>SUM(J42:J48)</f>
        <v>14331985</v>
      </c>
      <c r="K41" s="50">
        <f>SUM(K42:K48)</f>
        <v>14998782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2547863</v>
      </c>
      <c r="K42" s="7">
        <v>3277885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573688</v>
      </c>
      <c r="K44" s="7">
        <v>917627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1397134</v>
      </c>
      <c r="K45" s="7">
        <v>989970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/>
      <c r="K46" s="7"/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>
        <v>9813300</v>
      </c>
      <c r="K47" s="7">
        <v>9813300</v>
      </c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0">
        <f>SUM(J50:J55)</f>
        <v>19843628</v>
      </c>
      <c r="K49" s="50">
        <f>SUM(K50:K55)</f>
        <v>19668164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/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9689600</v>
      </c>
      <c r="K51" s="7">
        <v>9818564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>
        <v>5433351</v>
      </c>
      <c r="K52" s="7">
        <v>7092795</v>
      </c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212169</v>
      </c>
      <c r="K53" s="7">
        <v>78346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3092959</v>
      </c>
      <c r="K54" s="7">
        <v>1066654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1415549</v>
      </c>
      <c r="K55" s="7">
        <v>1611805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0">
        <f>SUM(J57:J63)</f>
        <v>18959640</v>
      </c>
      <c r="K56" s="50">
        <f>SUM(K57:K63)</f>
        <v>17840704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>
        <v>547887</v>
      </c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>
        <v>13559640</v>
      </c>
      <c r="K60" s="7">
        <v>11942817</v>
      </c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650000</v>
      </c>
      <c r="K61" s="7">
        <v>600000</v>
      </c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4750000</v>
      </c>
      <c r="K62" s="7">
        <v>4750000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624840</v>
      </c>
      <c r="K64" s="7">
        <v>775457</v>
      </c>
    </row>
    <row r="65" spans="1:11" ht="12.75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158465</v>
      </c>
      <c r="K65" s="7">
        <v>109578</v>
      </c>
    </row>
    <row r="66" spans="1:11" ht="12.75">
      <c r="A66" s="204" t="s">
        <v>241</v>
      </c>
      <c r="B66" s="205"/>
      <c r="C66" s="205"/>
      <c r="D66" s="205"/>
      <c r="E66" s="205"/>
      <c r="F66" s="205"/>
      <c r="G66" s="205"/>
      <c r="H66" s="206"/>
      <c r="I66" s="1">
        <v>60</v>
      </c>
      <c r="J66" s="50">
        <f>J7+J8+J40+J65</f>
        <v>125572827</v>
      </c>
      <c r="K66" s="50">
        <f>K7+K8+K40+K65</f>
        <v>127033733</v>
      </c>
    </row>
    <row r="67" spans="1:11" ht="12.75">
      <c r="A67" s="210" t="s">
        <v>91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/>
      <c r="K67" s="8"/>
    </row>
    <row r="68" spans="1:11" ht="12.75">
      <c r="A68" s="213" t="s">
        <v>58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03"/>
      <c r="I69" s="3">
        <v>62</v>
      </c>
      <c r="J69" s="51">
        <f>J70+J71+J72+J78+J79+J82+J85</f>
        <v>59936757</v>
      </c>
      <c r="K69" s="51">
        <f>K70+K71+K72+K78+K79+K82+K85</f>
        <v>64395648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50315800</v>
      </c>
      <c r="K70" s="7">
        <v>50315800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0">
        <f>J73+J74-J75+J76+J77</f>
        <v>7829122</v>
      </c>
      <c r="K72" s="50">
        <f>K73+K74-K75+K76+K77</f>
        <v>7829122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2927675</v>
      </c>
      <c r="K73" s="7">
        <v>2927675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6040183</v>
      </c>
      <c r="K74" s="7">
        <v>6040183</v>
      </c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5200746</v>
      </c>
      <c r="K75" s="7">
        <v>5200746</v>
      </c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4062010</v>
      </c>
      <c r="K77" s="7">
        <v>4062010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6712</v>
      </c>
      <c r="K78" s="7">
        <v>6712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0">
        <f>J80-J81</f>
        <v>3935203</v>
      </c>
      <c r="K79" s="50">
        <f>K80-K81</f>
        <v>5755640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3935203</v>
      </c>
      <c r="K80" s="7">
        <v>5755640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0">
        <f>J83-J84</f>
        <v>-2150080</v>
      </c>
      <c r="K82" s="50">
        <f>K83-K84</f>
        <v>488374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/>
      <c r="K83" s="7">
        <v>488374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2150080</v>
      </c>
      <c r="K84" s="7"/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50">
        <f>SUM(J87:J89)</f>
        <v>3001678</v>
      </c>
      <c r="K86" s="50">
        <f>SUM(K87:K89)</f>
        <v>3001678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/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>
        <v>1678</v>
      </c>
      <c r="K88" s="7">
        <v>1678</v>
      </c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3000000</v>
      </c>
      <c r="K89" s="7">
        <v>3000000</v>
      </c>
    </row>
    <row r="90" spans="1:11" ht="12.75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50">
        <f>SUM(J91:J99)</f>
        <v>4867058</v>
      </c>
      <c r="K90" s="50">
        <f>SUM(K91:K99)</f>
        <v>15135379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4867058</v>
      </c>
      <c r="K93" s="7">
        <v>15135379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0">
        <f>SUM(J101:J112)</f>
        <v>57609309</v>
      </c>
      <c r="K100" s="50">
        <f>SUM(K101:K112)</f>
        <v>44376078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/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1640000</v>
      </c>
      <c r="K102" s="7">
        <v>2500000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11271000</v>
      </c>
      <c r="K103" s="7">
        <v>5463321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/>
      <c r="K104" s="7"/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16757078</v>
      </c>
      <c r="K105" s="7">
        <v>14135084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>
        <v>20294893</v>
      </c>
      <c r="K107" s="7">
        <v>18474248</v>
      </c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1836134</v>
      </c>
      <c r="K108" s="7">
        <v>1730301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5760745</v>
      </c>
      <c r="K109" s="7">
        <v>2025250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49459</v>
      </c>
      <c r="K112" s="7">
        <v>47874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158025</v>
      </c>
      <c r="K113" s="7">
        <v>124950</v>
      </c>
    </row>
    <row r="114" spans="1:11" ht="12.7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0">
        <f>J69+J86+J90+J100+J113</f>
        <v>125572827</v>
      </c>
      <c r="K114" s="50">
        <f>K69+K86+K90+K100+K113</f>
        <v>127033733</v>
      </c>
    </row>
    <row r="115" spans="1:11" ht="12.75">
      <c r="A115" s="226" t="s">
        <v>57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8"/>
      <c r="K115" s="8"/>
    </row>
    <row r="116" spans="1:11" ht="12.75">
      <c r="A116" s="213" t="s">
        <v>310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32"/>
      <c r="J117" s="232"/>
      <c r="K117" s="233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ht="12.75">
      <c r="A120" s="222" t="s">
        <v>311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L7" sqref="L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89" t="s">
        <v>154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 customHeight="1">
      <c r="A2" s="243" t="s">
        <v>345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6" t="s">
        <v>346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5" t="s">
        <v>59</v>
      </c>
      <c r="B4" s="235"/>
      <c r="C4" s="235"/>
      <c r="D4" s="235"/>
      <c r="E4" s="235"/>
      <c r="F4" s="235"/>
      <c r="G4" s="235"/>
      <c r="H4" s="235"/>
      <c r="I4" s="55" t="s">
        <v>279</v>
      </c>
      <c r="J4" s="234" t="s">
        <v>318</v>
      </c>
      <c r="K4" s="234"/>
      <c r="L4" s="234" t="s">
        <v>319</v>
      </c>
      <c r="M4" s="234"/>
    </row>
    <row r="5" spans="1:13" ht="22.5">
      <c r="A5" s="235"/>
      <c r="B5" s="235"/>
      <c r="C5" s="235"/>
      <c r="D5" s="235"/>
      <c r="E5" s="235"/>
      <c r="F5" s="235"/>
      <c r="G5" s="235"/>
      <c r="H5" s="235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03"/>
      <c r="I7" s="3">
        <v>111</v>
      </c>
      <c r="J7" s="51">
        <f>SUM(J8:J9)</f>
        <v>69633252</v>
      </c>
      <c r="K7" s="51">
        <f>SUM(K8:K9)</f>
        <v>32970958</v>
      </c>
      <c r="L7" s="51">
        <f>SUM(L8:L9)</f>
        <v>60146473</v>
      </c>
      <c r="M7" s="51">
        <f>SUM(M8:M9)</f>
        <v>28212930</v>
      </c>
    </row>
    <row r="8" spans="1:13" ht="12.75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68935195</v>
      </c>
      <c r="K8" s="7">
        <v>32578137</v>
      </c>
      <c r="L8" s="7">
        <v>58643747</v>
      </c>
      <c r="M8" s="7">
        <v>27272099</v>
      </c>
    </row>
    <row r="9" spans="1:13" ht="12.75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698057</v>
      </c>
      <c r="K9" s="7">
        <v>392821</v>
      </c>
      <c r="L9" s="7">
        <v>1502726</v>
      </c>
      <c r="M9" s="7">
        <v>940831</v>
      </c>
    </row>
    <row r="10" spans="1:13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0">
        <f>J11+J12+J16+J20+J21+J22+J25+J26</f>
        <v>68202721</v>
      </c>
      <c r="K10" s="50">
        <f>K11+K12+K16+K20+K21+K22+K25+K26</f>
        <v>28850295</v>
      </c>
      <c r="L10" s="50">
        <f>L11+L12+L16+L20+L21+L22+L25+L26</f>
        <v>58555418</v>
      </c>
      <c r="M10" s="50">
        <f>M11+M12+M16+M20+M21+M22+M25+M26</f>
        <v>25033091</v>
      </c>
    </row>
    <row r="11" spans="1:13" ht="12.75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71079</v>
      </c>
      <c r="K11" s="7">
        <v>337990</v>
      </c>
      <c r="L11" s="7">
        <v>-305645</v>
      </c>
      <c r="M11" s="7">
        <v>-10888</v>
      </c>
    </row>
    <row r="12" spans="1:13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0">
        <f>SUM(J13:J15)</f>
        <v>40082622</v>
      </c>
      <c r="K12" s="50">
        <f>SUM(K13:K15)</f>
        <v>17524294</v>
      </c>
      <c r="L12" s="50">
        <f>SUM(L13:L15)</f>
        <v>35236664</v>
      </c>
      <c r="M12" s="50">
        <f>SUM(M13:M15)</f>
        <v>16386466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19807511</v>
      </c>
      <c r="K13" s="7">
        <v>7296274</v>
      </c>
      <c r="L13" s="7">
        <v>20847446</v>
      </c>
      <c r="M13" s="7">
        <v>8730395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14196089</v>
      </c>
      <c r="K14" s="7">
        <v>6883157</v>
      </c>
      <c r="L14" s="7">
        <v>6913601</v>
      </c>
      <c r="M14" s="7">
        <v>3400724</v>
      </c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6079022</v>
      </c>
      <c r="K15" s="7">
        <v>3344863</v>
      </c>
      <c r="L15" s="7">
        <v>7475617</v>
      </c>
      <c r="M15" s="7">
        <v>4255347</v>
      </c>
    </row>
    <row r="16" spans="1:13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0">
        <f>SUM(J17:J19)</f>
        <v>20747234</v>
      </c>
      <c r="K16" s="50">
        <f>SUM(K17:K19)</f>
        <v>7775708</v>
      </c>
      <c r="L16" s="50">
        <f>SUM(L17:L19)</f>
        <v>16825976</v>
      </c>
      <c r="M16" s="50">
        <f>SUM(M17:M19)</f>
        <v>6022871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14164907</v>
      </c>
      <c r="K17" s="7">
        <v>5307768</v>
      </c>
      <c r="L17" s="7">
        <v>10675138</v>
      </c>
      <c r="M17" s="7">
        <v>3838121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3574344</v>
      </c>
      <c r="K18" s="7">
        <v>1356926</v>
      </c>
      <c r="L18" s="7">
        <v>3905080</v>
      </c>
      <c r="M18" s="7">
        <v>1765030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3007983</v>
      </c>
      <c r="K19" s="7">
        <v>1111014</v>
      </c>
      <c r="L19" s="7">
        <v>2245758</v>
      </c>
      <c r="M19" s="7">
        <v>419720</v>
      </c>
    </row>
    <row r="20" spans="1:13" ht="12.75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2649414</v>
      </c>
      <c r="K20" s="7">
        <v>896945</v>
      </c>
      <c r="L20" s="7">
        <v>2738389</v>
      </c>
      <c r="M20" s="7">
        <v>903093</v>
      </c>
    </row>
    <row r="21" spans="1:13" ht="12.75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4529258</v>
      </c>
      <c r="K21" s="7">
        <v>2232729</v>
      </c>
      <c r="L21" s="7">
        <v>4018908</v>
      </c>
      <c r="M21" s="7">
        <v>1717233</v>
      </c>
    </row>
    <row r="22" spans="1:13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/>
      <c r="M24" s="7"/>
    </row>
    <row r="25" spans="1:13" ht="12.75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 ht="12.75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123114</v>
      </c>
      <c r="K26" s="7">
        <v>82629</v>
      </c>
      <c r="L26" s="7">
        <v>41126</v>
      </c>
      <c r="M26" s="7">
        <v>14316</v>
      </c>
    </row>
    <row r="27" spans="1:13" ht="12.75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0">
        <f>SUM(J28:J32)</f>
        <v>559290</v>
      </c>
      <c r="K27" s="50">
        <f>SUM(K28:K32)</f>
        <v>189266</v>
      </c>
      <c r="L27" s="50">
        <f>SUM(L28:L32)</f>
        <v>579244</v>
      </c>
      <c r="M27" s="50">
        <f>SUM(M28:M32)</f>
        <v>208540</v>
      </c>
    </row>
    <row r="28" spans="1:13" ht="12.75">
      <c r="A28" s="204" t="s">
        <v>227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/>
      <c r="K28" s="7"/>
      <c r="L28" s="7"/>
      <c r="M28" s="7"/>
    </row>
    <row r="29" spans="1:13" ht="12.75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559290</v>
      </c>
      <c r="K29" s="7">
        <v>198608</v>
      </c>
      <c r="L29" s="7">
        <v>579244</v>
      </c>
      <c r="M29" s="7">
        <v>208540</v>
      </c>
    </row>
    <row r="30" spans="1:13" ht="12.75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2.75">
      <c r="A31" s="204" t="s">
        <v>223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>
        <v>-9342</v>
      </c>
      <c r="L32" s="7"/>
      <c r="M32" s="7"/>
    </row>
    <row r="33" spans="1:13" ht="12.75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0">
        <f>SUM(J34:J37)</f>
        <v>1406474</v>
      </c>
      <c r="K33" s="50">
        <f>SUM(K34:K37)</f>
        <v>755350</v>
      </c>
      <c r="L33" s="50">
        <f>SUM(L34:L37)</f>
        <v>1681925</v>
      </c>
      <c r="M33" s="50">
        <f>SUM(M34:M37)</f>
        <v>609807</v>
      </c>
    </row>
    <row r="34" spans="1:13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/>
      <c r="K34" s="7"/>
      <c r="L34" s="7"/>
      <c r="M34" s="7"/>
    </row>
    <row r="35" spans="1:13" ht="12.75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1399852</v>
      </c>
      <c r="K35" s="7">
        <v>748728</v>
      </c>
      <c r="L35" s="7">
        <v>1681925</v>
      </c>
      <c r="M35" s="7">
        <v>609807</v>
      </c>
    </row>
    <row r="36" spans="1:13" ht="12.75">
      <c r="A36" s="204" t="s">
        <v>224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 ht="12.75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6622</v>
      </c>
      <c r="K37" s="7">
        <v>6622</v>
      </c>
      <c r="L37" s="7"/>
      <c r="M37" s="7"/>
    </row>
    <row r="38" spans="1:13" ht="12.75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 ht="12.75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 ht="12.75">
      <c r="A40" s="204" t="s">
        <v>225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 ht="12.75">
      <c r="A41" s="204" t="s">
        <v>226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0">
        <f>J7+J27+J38+J40</f>
        <v>70192542</v>
      </c>
      <c r="K42" s="50">
        <f>K7+K27+K38+K40</f>
        <v>33160224</v>
      </c>
      <c r="L42" s="50">
        <f>L7+L27+L38+L40</f>
        <v>60725717</v>
      </c>
      <c r="M42" s="50">
        <f>M7+M27+M38+M40</f>
        <v>28421470</v>
      </c>
    </row>
    <row r="43" spans="1:13" ht="12.75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0">
        <f>J10+J33+J39+J41</f>
        <v>69609195</v>
      </c>
      <c r="K43" s="50">
        <f>K10+K33+K39+K41</f>
        <v>29605645</v>
      </c>
      <c r="L43" s="50">
        <f>L10+L33+L39+L41</f>
        <v>60237343</v>
      </c>
      <c r="M43" s="50">
        <f>M10+M33+M39+M41</f>
        <v>25642898</v>
      </c>
    </row>
    <row r="44" spans="1:13" ht="12.75">
      <c r="A44" s="204" t="s">
        <v>236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0">
        <f>J42-J43</f>
        <v>583347</v>
      </c>
      <c r="K44" s="50">
        <f>K42-K43</f>
        <v>3554579</v>
      </c>
      <c r="L44" s="50">
        <f>L42-L43</f>
        <v>488374</v>
      </c>
      <c r="M44" s="50">
        <f>M42-M43</f>
        <v>2778572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0">
        <f>IF(J42&gt;J43,J42-J43,0)</f>
        <v>583347</v>
      </c>
      <c r="K45" s="50">
        <f>IF(K42&gt;K43,K42-K43,0)</f>
        <v>3554579</v>
      </c>
      <c r="L45" s="50">
        <f>IF(L42&gt;L43,L42-L43,0)</f>
        <v>488374</v>
      </c>
      <c r="M45" s="50">
        <f>IF(M42&gt;M43,M42-M43,0)</f>
        <v>2778572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4" t="s">
        <v>217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 ht="12.75">
      <c r="A48" s="204" t="s">
        <v>237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0">
        <f>J44-J47</f>
        <v>583347</v>
      </c>
      <c r="K48" s="50">
        <f>K44-K47</f>
        <v>3554579</v>
      </c>
      <c r="L48" s="50">
        <f>L44-L47</f>
        <v>488374</v>
      </c>
      <c r="M48" s="50">
        <f>M44-M47</f>
        <v>2778572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0">
        <f>IF(J48&gt;0,J48,0)</f>
        <v>583347</v>
      </c>
      <c r="K49" s="50">
        <f>IF(K48&gt;0,K48,0)</f>
        <v>3554579</v>
      </c>
      <c r="L49" s="50">
        <f>IF(L48&gt;0,L48,0)</f>
        <v>488374</v>
      </c>
      <c r="M49" s="50">
        <f>IF(M48&gt;0,M48,0)</f>
        <v>2778572</v>
      </c>
    </row>
    <row r="50" spans="1:13" ht="12.75">
      <c r="A50" s="237" t="s">
        <v>220</v>
      </c>
      <c r="B50" s="238"/>
      <c r="C50" s="238"/>
      <c r="D50" s="238"/>
      <c r="E50" s="238"/>
      <c r="F50" s="238"/>
      <c r="G50" s="238"/>
      <c r="H50" s="239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3" t="s">
        <v>312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2"/>
      <c r="J52" s="52"/>
      <c r="K52" s="52"/>
      <c r="L52" s="52"/>
      <c r="M52" s="59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3" t="s">
        <v>189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/>
      <c r="K56" s="6"/>
      <c r="L56" s="6"/>
      <c r="M56" s="6"/>
    </row>
    <row r="57" spans="1:13" ht="12.75">
      <c r="A57" s="204" t="s">
        <v>221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4" t="s">
        <v>228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12.75">
      <c r="A59" s="204" t="s">
        <v>229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230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231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232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233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222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12.75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5">
      <selection activeCell="K26" sqref="K2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4" t="s">
        <v>164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345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348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33.75">
      <c r="A4" s="256" t="s">
        <v>59</v>
      </c>
      <c r="B4" s="256"/>
      <c r="C4" s="256"/>
      <c r="D4" s="256"/>
      <c r="E4" s="256"/>
      <c r="F4" s="256"/>
      <c r="G4" s="256"/>
      <c r="H4" s="256"/>
      <c r="I4" s="63" t="s">
        <v>279</v>
      </c>
      <c r="J4" s="64" t="s">
        <v>318</v>
      </c>
      <c r="K4" s="64" t="s">
        <v>319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5">
        <v>2</v>
      </c>
      <c r="J5" s="66" t="s">
        <v>283</v>
      </c>
      <c r="K5" s="66" t="s">
        <v>284</v>
      </c>
    </row>
    <row r="6" spans="1:11" ht="12.75">
      <c r="A6" s="213" t="s">
        <v>156</v>
      </c>
      <c r="B6" s="229"/>
      <c r="C6" s="229"/>
      <c r="D6" s="229"/>
      <c r="E6" s="229"/>
      <c r="F6" s="229"/>
      <c r="G6" s="229"/>
      <c r="H6" s="229"/>
      <c r="I6" s="258"/>
      <c r="J6" s="258"/>
      <c r="K6" s="259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583347</v>
      </c>
      <c r="K7" s="7">
        <v>488374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2649414</v>
      </c>
      <c r="K8" s="7">
        <v>2738389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1728561</v>
      </c>
      <c r="K9" s="7"/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>
        <f>133823+2026305+1616823</f>
        <v>3776951</v>
      </c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3948958</v>
      </c>
      <c r="K12" s="7">
        <f>860000+48887</f>
        <v>908887</v>
      </c>
    </row>
    <row r="13" spans="1:11" ht="12.75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61">
        <f>SUM(J7:J12)</f>
        <v>8910280</v>
      </c>
      <c r="K13" s="50">
        <f>SUM(K7:K12)</f>
        <v>7912601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2394023</v>
      </c>
      <c r="K14" s="7">
        <f>2621994+1820645+1585+33075</f>
        <v>4477299</v>
      </c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1521193</v>
      </c>
      <c r="K15" s="7">
        <f>128964+1659444</f>
        <v>1788408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1956576</v>
      </c>
      <c r="K16" s="7">
        <v>666797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1467999</v>
      </c>
      <c r="K17" s="7">
        <f>5807679+105833+3735495+196256+547887</f>
        <v>10393150</v>
      </c>
    </row>
    <row r="18" spans="1:11" ht="12.75">
      <c r="A18" s="204" t="s">
        <v>158</v>
      </c>
      <c r="B18" s="205"/>
      <c r="C18" s="205"/>
      <c r="D18" s="205"/>
      <c r="E18" s="205"/>
      <c r="F18" s="205"/>
      <c r="G18" s="205"/>
      <c r="H18" s="205"/>
      <c r="I18" s="1">
        <v>12</v>
      </c>
      <c r="J18" s="61">
        <f>SUM(J14:J17)</f>
        <v>7339791</v>
      </c>
      <c r="K18" s="50">
        <f>SUM(K14:K17)</f>
        <v>17325654</v>
      </c>
    </row>
    <row r="19" spans="1:11" ht="12.75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61">
        <f>IF(J13&gt;J18,J13-J18,0)</f>
        <v>1570489</v>
      </c>
      <c r="K19" s="50">
        <f>IF(K13&gt;K18,K13-K18,0)</f>
        <v>0</v>
      </c>
    </row>
    <row r="20" spans="1:11" ht="12.75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61">
        <f>IF(J18&gt;J13,J18-J13,0)</f>
        <v>0</v>
      </c>
      <c r="K20" s="50">
        <f>IF(K18&gt;K13,K18-K13,0)</f>
        <v>9413053</v>
      </c>
    </row>
    <row r="21" spans="1:11" ht="12.75">
      <c r="A21" s="213" t="s">
        <v>159</v>
      </c>
      <c r="B21" s="229"/>
      <c r="C21" s="229"/>
      <c r="D21" s="229"/>
      <c r="E21" s="229"/>
      <c r="F21" s="229"/>
      <c r="G21" s="229"/>
      <c r="H21" s="229"/>
      <c r="I21" s="258"/>
      <c r="J21" s="258"/>
      <c r="K21" s="259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/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>
        <v>50000</v>
      </c>
    </row>
    <row r="27" spans="1:11" ht="12.75">
      <c r="A27" s="204" t="s">
        <v>168</v>
      </c>
      <c r="B27" s="205"/>
      <c r="C27" s="205"/>
      <c r="D27" s="205"/>
      <c r="E27" s="205"/>
      <c r="F27" s="205"/>
      <c r="G27" s="205"/>
      <c r="H27" s="205"/>
      <c r="I27" s="1">
        <v>20</v>
      </c>
      <c r="J27" s="61">
        <f>SUM(J22:J26)</f>
        <v>0</v>
      </c>
      <c r="K27" s="50">
        <f>SUM(K22:K26)</f>
        <v>50000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2549416</v>
      </c>
      <c r="K28" s="7">
        <f>751610+3041</f>
        <v>754651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600000</v>
      </c>
      <c r="K30" s="7"/>
    </row>
    <row r="31" spans="1:11" ht="12.75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61">
        <f>SUM(J28:J30)</f>
        <v>3149416</v>
      </c>
      <c r="K31" s="50">
        <f>SUM(K28:K30)</f>
        <v>754651</v>
      </c>
    </row>
    <row r="32" spans="1:11" ht="12.75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61">
        <f>IF(J31&gt;J27,J31-J27,0)</f>
        <v>3149416</v>
      </c>
      <c r="K33" s="50">
        <f>IF(K31&gt;K27,K31-K27,0)</f>
        <v>704651</v>
      </c>
    </row>
    <row r="34" spans="1:11" ht="12.75">
      <c r="A34" s="213" t="s">
        <v>160</v>
      </c>
      <c r="B34" s="229"/>
      <c r="C34" s="229"/>
      <c r="D34" s="229"/>
      <c r="E34" s="229"/>
      <c r="F34" s="229"/>
      <c r="G34" s="229"/>
      <c r="H34" s="229"/>
      <c r="I34" s="258"/>
      <c r="J34" s="258"/>
      <c r="K34" s="259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1688323</v>
      </c>
      <c r="K37" s="7">
        <v>10268321</v>
      </c>
    </row>
    <row r="38" spans="1:11" ht="12.75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61">
        <v>1990996</v>
      </c>
      <c r="K38" s="50">
        <f>SUM(K35:K37)</f>
        <v>10268321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/>
      <c r="K39" s="7"/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61">
        <f>SUM(J39:J43)</f>
        <v>0</v>
      </c>
      <c r="K44" s="50">
        <f>SUM(K39:K43)</f>
        <v>0</v>
      </c>
    </row>
    <row r="45" spans="1:11" ht="12.75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61">
        <f>IF(J38&gt;J44,J38-J44,0)</f>
        <v>1990996</v>
      </c>
      <c r="K45" s="50">
        <f>IF(K38&gt;K44,K38-K44,0)</f>
        <v>10268321</v>
      </c>
    </row>
    <row r="46" spans="1:11" ht="12.75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1">
        <f>IF(J19-J20+J32-J33+J45-J46&gt;0,J19-J20+J32-J33+J45-J46,0)</f>
        <v>412069</v>
      </c>
      <c r="K47" s="50">
        <f>IF(K19-K20+K32-K33+K45-K46&gt;0,K19-K20+K32-K33+K45-K46,0)</f>
        <v>150617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454702</v>
      </c>
      <c r="K49" s="7">
        <v>624840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>
        <v>412069</v>
      </c>
      <c r="K50" s="7">
        <v>150617</v>
      </c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19" t="s">
        <v>177</v>
      </c>
      <c r="B52" s="220"/>
      <c r="C52" s="220"/>
      <c r="D52" s="220"/>
      <c r="E52" s="220"/>
      <c r="F52" s="220"/>
      <c r="G52" s="220"/>
      <c r="H52" s="220"/>
      <c r="I52" s="4">
        <v>44</v>
      </c>
      <c r="J52" s="62">
        <f>J49+J50-J51</f>
        <v>866771</v>
      </c>
      <c r="K52" s="58">
        <f>K49+K50-K51</f>
        <v>775457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4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1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0" t="s">
        <v>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33.75">
      <c r="A4" s="256" t="s">
        <v>59</v>
      </c>
      <c r="B4" s="256"/>
      <c r="C4" s="256"/>
      <c r="D4" s="256"/>
      <c r="E4" s="256"/>
      <c r="F4" s="256"/>
      <c r="G4" s="256"/>
      <c r="H4" s="256"/>
      <c r="I4" s="63" t="s">
        <v>279</v>
      </c>
      <c r="J4" s="64" t="s">
        <v>318</v>
      </c>
      <c r="K4" s="64" t="s">
        <v>319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283</v>
      </c>
      <c r="K5" s="70" t="s">
        <v>284</v>
      </c>
    </row>
    <row r="6" spans="1:11" ht="12.75">
      <c r="A6" s="213" t="s">
        <v>156</v>
      </c>
      <c r="B6" s="229"/>
      <c r="C6" s="229"/>
      <c r="D6" s="229"/>
      <c r="E6" s="229"/>
      <c r="F6" s="229"/>
      <c r="G6" s="229"/>
      <c r="H6" s="229"/>
      <c r="I6" s="258"/>
      <c r="J6" s="258"/>
      <c r="K6" s="259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4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0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13" t="s">
        <v>159</v>
      </c>
      <c r="B22" s="229"/>
      <c r="C22" s="229"/>
      <c r="D22" s="229"/>
      <c r="E22" s="229"/>
      <c r="F22" s="229"/>
      <c r="G22" s="229"/>
      <c r="H22" s="229"/>
      <c r="I22" s="258"/>
      <c r="J22" s="258"/>
      <c r="K22" s="259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320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321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13" t="s">
        <v>160</v>
      </c>
      <c r="B35" s="229"/>
      <c r="C35" s="229"/>
      <c r="D35" s="229"/>
      <c r="E35" s="229"/>
      <c r="F35" s="229"/>
      <c r="G35" s="229"/>
      <c r="H35" s="229"/>
      <c r="I35" s="258">
        <v>0</v>
      </c>
      <c r="J35" s="258"/>
      <c r="K35" s="259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ht="12.75">
      <c r="A53" s="210" t="s">
        <v>177</v>
      </c>
      <c r="B53" s="211"/>
      <c r="C53" s="211"/>
      <c r="D53" s="211"/>
      <c r="E53" s="211"/>
      <c r="F53" s="211"/>
      <c r="G53" s="211"/>
      <c r="H53" s="211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A6" sqref="A6:H6"/>
    </sheetView>
  </sheetViews>
  <sheetFormatPr defaultColWidth="9.140625" defaultRowHeight="12.75"/>
  <cols>
    <col min="1" max="1" width="14.421875" style="73" customWidth="1"/>
    <col min="2" max="2" width="1.421875" style="73" customWidth="1"/>
    <col min="3" max="3" width="5.28125" style="73" customWidth="1"/>
    <col min="4" max="4" width="9.140625" style="73" customWidth="1"/>
    <col min="5" max="5" width="8.28125" style="73" customWidth="1"/>
    <col min="6" max="6" width="4.7109375" style="73" customWidth="1"/>
    <col min="7" max="7" width="9.140625" style="73" customWidth="1"/>
    <col min="8" max="8" width="4.421875" style="73" customWidth="1"/>
    <col min="9" max="9" width="6.57421875" style="73" customWidth="1"/>
    <col min="10" max="16384" width="9.140625" style="73" customWidth="1"/>
  </cols>
  <sheetData>
    <row r="1" spans="1:12" ht="12.75">
      <c r="A1" s="273" t="s">
        <v>281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72"/>
    </row>
    <row r="2" spans="1:12" ht="15.75">
      <c r="A2" s="125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2.75">
      <c r="A3" s="126" t="s">
        <v>346</v>
      </c>
      <c r="B3" s="71"/>
      <c r="C3" s="283" t="s">
        <v>282</v>
      </c>
      <c r="D3" s="283"/>
      <c r="E3" s="74" t="s">
        <v>349</v>
      </c>
      <c r="F3" s="40" t="s">
        <v>250</v>
      </c>
      <c r="G3" s="284" t="s">
        <v>323</v>
      </c>
      <c r="H3" s="285"/>
      <c r="I3" s="71"/>
      <c r="J3" s="71"/>
      <c r="K3" s="71"/>
      <c r="L3" s="75"/>
    </row>
    <row r="4" spans="1:11" ht="23.25">
      <c r="A4" s="286" t="s">
        <v>59</v>
      </c>
      <c r="B4" s="286"/>
      <c r="C4" s="286"/>
      <c r="D4" s="286"/>
      <c r="E4" s="286"/>
      <c r="F4" s="286"/>
      <c r="G4" s="286"/>
      <c r="H4" s="286"/>
      <c r="I4" s="78" t="s">
        <v>305</v>
      </c>
      <c r="J4" s="79" t="s">
        <v>150</v>
      </c>
      <c r="K4" s="79" t="s">
        <v>151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81">
        <v>2</v>
      </c>
      <c r="J5" s="80" t="s">
        <v>283</v>
      </c>
      <c r="K5" s="80" t="s">
        <v>284</v>
      </c>
    </row>
    <row r="6" spans="1:11" ht="12.75">
      <c r="A6" s="275" t="s">
        <v>285</v>
      </c>
      <c r="B6" s="276"/>
      <c r="C6" s="276"/>
      <c r="D6" s="276"/>
      <c r="E6" s="276"/>
      <c r="F6" s="276"/>
      <c r="G6" s="276"/>
      <c r="H6" s="276"/>
      <c r="I6" s="41">
        <v>1</v>
      </c>
      <c r="J6" s="42">
        <v>50315800</v>
      </c>
      <c r="K6" s="42">
        <v>50315800</v>
      </c>
    </row>
    <row r="7" spans="1:11" ht="12.75">
      <c r="A7" s="275" t="s">
        <v>286</v>
      </c>
      <c r="B7" s="276"/>
      <c r="C7" s="276"/>
      <c r="D7" s="276"/>
      <c r="E7" s="276"/>
      <c r="F7" s="276"/>
      <c r="G7" s="276"/>
      <c r="H7" s="276"/>
      <c r="I7" s="41">
        <v>2</v>
      </c>
      <c r="J7" s="43"/>
      <c r="K7" s="43"/>
    </row>
    <row r="8" spans="1:11" ht="12.75">
      <c r="A8" s="275" t="s">
        <v>287</v>
      </c>
      <c r="B8" s="276"/>
      <c r="C8" s="276"/>
      <c r="D8" s="276"/>
      <c r="E8" s="276"/>
      <c r="F8" s="276"/>
      <c r="G8" s="276"/>
      <c r="H8" s="276"/>
      <c r="I8" s="41">
        <v>3</v>
      </c>
      <c r="J8" s="43">
        <v>7829122</v>
      </c>
      <c r="K8" s="43">
        <v>7829122</v>
      </c>
    </row>
    <row r="9" spans="1:11" ht="12.75">
      <c r="A9" s="275" t="s">
        <v>288</v>
      </c>
      <c r="B9" s="276"/>
      <c r="C9" s="276"/>
      <c r="D9" s="276"/>
      <c r="E9" s="276"/>
      <c r="F9" s="276"/>
      <c r="G9" s="276"/>
      <c r="H9" s="276"/>
      <c r="I9" s="41">
        <v>4</v>
      </c>
      <c r="J9" s="43">
        <v>3935203</v>
      </c>
      <c r="K9" s="43">
        <v>5755640</v>
      </c>
    </row>
    <row r="10" spans="1:11" ht="12.75">
      <c r="A10" s="275" t="s">
        <v>289</v>
      </c>
      <c r="B10" s="276"/>
      <c r="C10" s="276"/>
      <c r="D10" s="276"/>
      <c r="E10" s="276"/>
      <c r="F10" s="276"/>
      <c r="G10" s="276"/>
      <c r="H10" s="276"/>
      <c r="I10" s="41">
        <v>5</v>
      </c>
      <c r="J10" s="43">
        <v>-2150080</v>
      </c>
      <c r="K10" s="43">
        <v>488374</v>
      </c>
    </row>
    <row r="11" spans="1:11" ht="12.75">
      <c r="A11" s="275" t="s">
        <v>290</v>
      </c>
      <c r="B11" s="276"/>
      <c r="C11" s="276"/>
      <c r="D11" s="276"/>
      <c r="E11" s="276"/>
      <c r="F11" s="276"/>
      <c r="G11" s="276"/>
      <c r="H11" s="276"/>
      <c r="I11" s="41">
        <v>6</v>
      </c>
      <c r="J11" s="43"/>
      <c r="K11" s="43"/>
    </row>
    <row r="12" spans="1:11" ht="12.75">
      <c r="A12" s="275" t="s">
        <v>291</v>
      </c>
      <c r="B12" s="276"/>
      <c r="C12" s="276"/>
      <c r="D12" s="276"/>
      <c r="E12" s="276"/>
      <c r="F12" s="276"/>
      <c r="G12" s="276"/>
      <c r="H12" s="276"/>
      <c r="I12" s="41">
        <v>7</v>
      </c>
      <c r="J12" s="43">
        <v>6712</v>
      </c>
      <c r="K12" s="43">
        <v>6712</v>
      </c>
    </row>
    <row r="13" spans="1:11" ht="12.75">
      <c r="A13" s="275" t="s">
        <v>292</v>
      </c>
      <c r="B13" s="276"/>
      <c r="C13" s="276"/>
      <c r="D13" s="276"/>
      <c r="E13" s="276"/>
      <c r="F13" s="276"/>
      <c r="G13" s="276"/>
      <c r="H13" s="276"/>
      <c r="I13" s="41">
        <v>8</v>
      </c>
      <c r="J13" s="43"/>
      <c r="K13" s="43"/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1">
        <v>9</v>
      </c>
      <c r="J14" s="43"/>
      <c r="K14" s="43"/>
    </row>
    <row r="15" spans="1:11" ht="12.75">
      <c r="A15" s="277" t="s">
        <v>294</v>
      </c>
      <c r="B15" s="278"/>
      <c r="C15" s="278"/>
      <c r="D15" s="278"/>
      <c r="E15" s="278"/>
      <c r="F15" s="278"/>
      <c r="G15" s="278"/>
      <c r="H15" s="278"/>
      <c r="I15" s="41">
        <v>10</v>
      </c>
      <c r="J15" s="76">
        <f>SUM(J6:J14)</f>
        <v>59936757</v>
      </c>
      <c r="K15" s="76">
        <f>SUM(K6:K14)</f>
        <v>64395648</v>
      </c>
    </row>
    <row r="16" spans="1:11" ht="12.75">
      <c r="A16" s="275" t="s">
        <v>295</v>
      </c>
      <c r="B16" s="276"/>
      <c r="C16" s="276"/>
      <c r="D16" s="276"/>
      <c r="E16" s="276"/>
      <c r="F16" s="276"/>
      <c r="G16" s="276"/>
      <c r="H16" s="276"/>
      <c r="I16" s="41">
        <v>11</v>
      </c>
      <c r="J16" s="43"/>
      <c r="K16" s="43"/>
    </row>
    <row r="17" spans="1:11" ht="12.75">
      <c r="A17" s="275" t="s">
        <v>296</v>
      </c>
      <c r="B17" s="276"/>
      <c r="C17" s="276"/>
      <c r="D17" s="276"/>
      <c r="E17" s="276"/>
      <c r="F17" s="276"/>
      <c r="G17" s="276"/>
      <c r="H17" s="276"/>
      <c r="I17" s="41">
        <v>12</v>
      </c>
      <c r="J17" s="43"/>
      <c r="K17" s="43"/>
    </row>
    <row r="18" spans="1:11" ht="12.75">
      <c r="A18" s="275" t="s">
        <v>297</v>
      </c>
      <c r="B18" s="276"/>
      <c r="C18" s="276"/>
      <c r="D18" s="276"/>
      <c r="E18" s="276"/>
      <c r="F18" s="276"/>
      <c r="G18" s="276"/>
      <c r="H18" s="276"/>
      <c r="I18" s="41">
        <v>13</v>
      </c>
      <c r="J18" s="43"/>
      <c r="K18" s="43"/>
    </row>
    <row r="19" spans="1:11" ht="12.75">
      <c r="A19" s="275" t="s">
        <v>298</v>
      </c>
      <c r="B19" s="276"/>
      <c r="C19" s="276"/>
      <c r="D19" s="276"/>
      <c r="E19" s="276"/>
      <c r="F19" s="276"/>
      <c r="G19" s="276"/>
      <c r="H19" s="276"/>
      <c r="I19" s="41">
        <v>14</v>
      </c>
      <c r="J19" s="43"/>
      <c r="K19" s="43"/>
    </row>
    <row r="20" spans="1:11" ht="12.75">
      <c r="A20" s="275" t="s">
        <v>299</v>
      </c>
      <c r="B20" s="276"/>
      <c r="C20" s="276"/>
      <c r="D20" s="276"/>
      <c r="E20" s="276"/>
      <c r="F20" s="276"/>
      <c r="G20" s="276"/>
      <c r="H20" s="276"/>
      <c r="I20" s="41">
        <v>15</v>
      </c>
      <c r="J20" s="43"/>
      <c r="K20" s="43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1">
        <v>16</v>
      </c>
      <c r="J21" s="43"/>
      <c r="K21" s="43"/>
    </row>
    <row r="22" spans="1:11" ht="12.75">
      <c r="A22" s="277" t="s">
        <v>301</v>
      </c>
      <c r="B22" s="278"/>
      <c r="C22" s="278"/>
      <c r="D22" s="278"/>
      <c r="E22" s="278"/>
      <c r="F22" s="278"/>
      <c r="G22" s="278"/>
      <c r="H22" s="278"/>
      <c r="I22" s="41">
        <v>17</v>
      </c>
      <c r="J22" s="77">
        <f>SUM(J16:J21)</f>
        <v>0</v>
      </c>
      <c r="K22" s="77">
        <f>SUM(K16:K21)</f>
        <v>0</v>
      </c>
    </row>
    <row r="23" spans="1:11" ht="12.75">
      <c r="A23" s="279"/>
      <c r="B23" s="280"/>
      <c r="C23" s="280"/>
      <c r="D23" s="280"/>
      <c r="E23" s="280"/>
      <c r="F23" s="280"/>
      <c r="G23" s="280"/>
      <c r="H23" s="280"/>
      <c r="I23" s="281"/>
      <c r="J23" s="281"/>
      <c r="K23" s="282"/>
    </row>
    <row r="24" spans="1:11" ht="12.75">
      <c r="A24" s="267" t="s">
        <v>302</v>
      </c>
      <c r="B24" s="268"/>
      <c r="C24" s="268"/>
      <c r="D24" s="268"/>
      <c r="E24" s="268"/>
      <c r="F24" s="268"/>
      <c r="G24" s="268"/>
      <c r="H24" s="268"/>
      <c r="I24" s="44">
        <v>18</v>
      </c>
      <c r="J24" s="42"/>
      <c r="K24" s="42"/>
    </row>
    <row r="25" spans="1:11" ht="17.25" customHeight="1">
      <c r="A25" s="269" t="s">
        <v>303</v>
      </c>
      <c r="B25" s="270"/>
      <c r="C25" s="270"/>
      <c r="D25" s="270"/>
      <c r="E25" s="270"/>
      <c r="F25" s="270"/>
      <c r="G25" s="270"/>
      <c r="H25" s="270"/>
      <c r="I25" s="45">
        <v>19</v>
      </c>
      <c r="J25" s="77"/>
      <c r="K25" s="77"/>
    </row>
    <row r="26" spans="1:11" ht="30" customHeight="1">
      <c r="A26" s="271" t="s">
        <v>304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</row>
  </sheetData>
  <sheetProtection/>
  <protectedRanges>
    <protectedRange sqref="E3" name="Range1_1"/>
    <protectedRange sqref="G3:H3" name="Range1"/>
  </protectedRanges>
  <mergeCells count="26">
    <mergeCell ref="C3:D3"/>
    <mergeCell ref="G3:H3"/>
    <mergeCell ref="A4:H4"/>
    <mergeCell ref="A5:H5"/>
    <mergeCell ref="A6:H6"/>
    <mergeCell ref="A7:H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3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110" zoomScaleSheetLayoutView="110" zoomScalePageLayoutView="0" workbookViewId="0" topLeftCell="A10">
      <selection activeCell="A32" sqref="A3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280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289" t="s">
        <v>357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0" ht="12.75" customHeight="1">
      <c r="A4" s="291"/>
      <c r="B4" s="292"/>
      <c r="C4" s="292"/>
      <c r="D4" s="292"/>
      <c r="E4" s="292"/>
      <c r="F4" s="292"/>
      <c r="G4" s="292"/>
      <c r="H4" s="292"/>
      <c r="I4" s="292"/>
      <c r="J4" s="293"/>
    </row>
    <row r="5" spans="1:10" ht="12.75" customHeight="1">
      <c r="A5" s="294"/>
      <c r="B5" s="295"/>
      <c r="C5" s="295"/>
      <c r="D5" s="295"/>
      <c r="E5" s="295"/>
      <c r="F5" s="295"/>
      <c r="G5" s="295"/>
      <c r="H5" s="295"/>
      <c r="I5" s="295"/>
      <c r="J5" s="296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8" t="s">
        <v>350</v>
      </c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300" t="s">
        <v>363</v>
      </c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300" t="s">
        <v>351</v>
      </c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 t="s">
        <v>352</v>
      </c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300" t="s">
        <v>358</v>
      </c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2.75">
      <c r="A13" s="299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>
      <c r="A14" s="300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12.75">
      <c r="A15" s="299"/>
      <c r="B15" s="299"/>
      <c r="C15" s="299"/>
      <c r="D15" s="299"/>
      <c r="E15" s="299"/>
      <c r="F15" s="299"/>
      <c r="G15" s="299"/>
      <c r="H15" s="299"/>
      <c r="I15" s="299"/>
      <c r="J15" s="299"/>
    </row>
    <row r="16" spans="1:10" ht="12.75">
      <c r="A16" s="298" t="s">
        <v>353</v>
      </c>
      <c r="B16" s="299"/>
      <c r="C16" s="299"/>
      <c r="D16" s="299"/>
      <c r="E16" s="299"/>
      <c r="F16" s="299"/>
      <c r="G16" s="299"/>
      <c r="H16" s="299"/>
      <c r="I16" s="299"/>
      <c r="J16" s="299"/>
    </row>
    <row r="17" spans="1:10" ht="12.75">
      <c r="A17" s="299"/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10" ht="12.75">
      <c r="A18" s="300" t="s">
        <v>354</v>
      </c>
      <c r="B18" s="299"/>
      <c r="C18" s="299"/>
      <c r="D18" s="299"/>
      <c r="E18" s="299"/>
      <c r="F18" s="299"/>
      <c r="G18" s="299"/>
      <c r="H18" s="299"/>
      <c r="I18" s="299"/>
      <c r="J18" s="299"/>
    </row>
    <row r="19" spans="1:10" ht="12.75">
      <c r="A19" s="299"/>
      <c r="B19" s="299"/>
      <c r="C19" s="299"/>
      <c r="D19" s="299"/>
      <c r="E19" s="299"/>
      <c r="F19" s="299"/>
      <c r="G19" s="299"/>
      <c r="H19" s="299"/>
      <c r="I19" s="299"/>
      <c r="J19" s="299"/>
    </row>
    <row r="20" spans="1:10" ht="12.75">
      <c r="A20" s="300" t="s">
        <v>359</v>
      </c>
      <c r="B20" s="299"/>
      <c r="C20" s="299"/>
      <c r="D20" s="299"/>
      <c r="E20" s="299"/>
      <c r="F20" s="299"/>
      <c r="G20" s="299"/>
      <c r="H20" s="299"/>
      <c r="I20" s="299"/>
      <c r="J20" s="299"/>
    </row>
    <row r="21" spans="1:10" ht="12.75">
      <c r="A21" s="299"/>
      <c r="B21" s="299"/>
      <c r="C21" s="299"/>
      <c r="D21" s="299"/>
      <c r="E21" s="299"/>
      <c r="F21" s="299"/>
      <c r="G21" s="299"/>
      <c r="H21" s="299"/>
      <c r="I21" s="299"/>
      <c r="J21" s="299"/>
    </row>
    <row r="22" spans="1:10" ht="12.75">
      <c r="A22" s="300" t="s">
        <v>355</v>
      </c>
      <c r="B22" s="299"/>
      <c r="C22" s="299"/>
      <c r="D22" s="299"/>
      <c r="E22" s="299"/>
      <c r="F22" s="299"/>
      <c r="G22" s="299"/>
      <c r="H22" s="299"/>
      <c r="I22" s="299"/>
      <c r="J22" s="299"/>
    </row>
    <row r="23" spans="1:10" ht="15">
      <c r="A23" s="299"/>
      <c r="B23" s="299"/>
      <c r="C23" s="299"/>
      <c r="D23" s="299"/>
      <c r="E23" s="299"/>
      <c r="F23" s="299"/>
      <c r="G23" s="299"/>
      <c r="H23" s="299"/>
      <c r="I23" s="301"/>
      <c r="J23" s="299"/>
    </row>
    <row r="24" spans="1:10" ht="12.75">
      <c r="A24" s="300" t="s">
        <v>360</v>
      </c>
      <c r="B24" s="299"/>
      <c r="C24" s="299"/>
      <c r="D24" s="299"/>
      <c r="E24" s="299"/>
      <c r="F24" s="299"/>
      <c r="G24" s="299"/>
      <c r="H24" s="299"/>
      <c r="I24" s="299"/>
      <c r="J24" s="299"/>
    </row>
    <row r="25" spans="1:10" ht="12.75">
      <c r="A25" s="300" t="s">
        <v>356</v>
      </c>
      <c r="B25" s="299"/>
      <c r="C25" s="299"/>
      <c r="D25" s="299"/>
      <c r="E25" s="299"/>
      <c r="F25" s="299"/>
      <c r="G25" s="299"/>
      <c r="H25" s="299"/>
      <c r="I25" s="299"/>
      <c r="J25" s="299"/>
    </row>
    <row r="27" ht="12.75">
      <c r="A27" s="302"/>
    </row>
    <row r="28" ht="12.75">
      <c r="A28" t="s">
        <v>364</v>
      </c>
    </row>
    <row r="30" ht="12.75">
      <c r="A30" t="s">
        <v>361</v>
      </c>
    </row>
    <row r="31" ht="12.75">
      <c r="A31" t="s">
        <v>362</v>
      </c>
    </row>
    <row r="34" ht="12.75">
      <c r="F34" t="s">
        <v>346</v>
      </c>
    </row>
  </sheetData>
  <sheetProtection/>
  <mergeCells count="3">
    <mergeCell ref="A2:J2"/>
    <mergeCell ref="A4:J5"/>
    <mergeCell ref="A6:J6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2012-10-30T12:20:30Z</cp:lastPrinted>
  <dcterms:created xsi:type="dcterms:W3CDTF">2008-10-17T11:51:54Z</dcterms:created>
  <dcterms:modified xsi:type="dcterms:W3CDTF">2012-10-30T13:50:21Z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