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<sst xmlns="http://schemas.openxmlformats.org/spreadsheetml/2006/main" count="402" uniqueCount="346">
  <si>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</si>
  <si>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</si>
  <si>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</si>
  <si>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</si>
  <si>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</si>
  <si>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</si>
  <si>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</si>
  <si>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</si>
  <si>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</si>
  <si>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</si>
  <si>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</si>
  <si>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</si>
  <si>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</si>
  <si>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</si>
  <si>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</si>
  <si>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</si>
  <si>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</si>
  <si>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</si>
  <si>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</si>
  <si>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</si>
  <si>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</si>
  <si>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</si>
  <si>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</si>
  <si>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</si>
  <si>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</si>
  <si>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</si>
  <si>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</si>
  <si>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</si>
  <si>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</si>
  <si>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</si>
  <si>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</si>
  <si>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</si>
  <si>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</si>
  <si>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</si>
  <si>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</si>
  <si>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</si>
  <si>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</si>
  <si>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</si>
  <si>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</si>
  <si>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</si>
  <si>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</si>
  <si>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</si>
  <si>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</si>
  <si>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</si>
  <si>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</si>
  <si>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</si>
  <si>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</si>
  <si>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</si>
  <si>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</si>
  <si>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</si>
  <si>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</si>
  <si>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</si>
  <si>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</si>
  <si>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</si>
  <si>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</si>
  <si>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</si>
  <si>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</si>
  <si>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</si>
  <si>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</si>
  <si>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</si>
  <si>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</si>
  <si>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</si>
  <si>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</si>
  <si>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</si>
  <si>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</si>
  <si>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</si>
  <si>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</si>
  <si>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</si>
  <si>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</si>
  <si>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</si>
  <si>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</si>
  <si>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</si>
  <si>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</si>
  <si>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</si>
  <si>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</si>
  <si>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</si>
  <si>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</si>
  <si>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</si>
  <si>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</si>
  <si>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</si>
  <si>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</si>
  <si>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</si>
  <si>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</si>
  <si>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</si>
  <si>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</si>
  <si>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</si>
  <si>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</si>
  <si>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</si>
  <si>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</si>
  <si>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</si>
  <si>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</si>
  <si>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</si>
  <si>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</si>
  <si>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</si>
  <si>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</si>
  <si>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</si>
  <si>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</si>
  <si>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</si>
  <si>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</si>
  <si>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</si>
  <si>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</si>
  <si>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</si>
  <si>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</si>
  <si>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</si>
  <si>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</si>
  <si>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</si>
  <si>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</si>
  <si>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</si>
  <si>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</si>
  <si>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</si>
  <si>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</si>
  <si>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</si>
  <si>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</si>
  <si>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</si>
  <si>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</si>
  <si>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</si>
  <si>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</si>
  <si>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</si>
  <si>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</si>
  <si>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</si>
  <si>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</si>
  <si>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</si>
  <si>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</si>
  <si>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</si>
  <si>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</si>
  <si>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</si>
  <si>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</si>
  <si>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</si>
  <si>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</si>
  <si>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</si>
  <si>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</si>
  <si>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</si>
  <si>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</si>
  <si>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</si>
  <si>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</si>
  <si>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</si>
  <si>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</si>
  <si>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</si>
  <si>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</si>
  <si>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</si>
  <si>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</si>
  <si>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</si>
  <si>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</si>
  <si>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</si>
  <si>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</si>
  <si>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</si>
  <si>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</si>
  <si>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</si>
  <si>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</si>
  <si>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</si>
  <si>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</si>
  <si>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</si>
  <si>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</si>
  <si>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</si>
  <si>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</si>
  <si>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</si>
  <si>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</si>
  <si>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</si>
  <si>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</si>
  <si>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</si>
  <si>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</si>
  <si>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</si>
  <si>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</si>
  <si>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</si>
  <si>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</si>
  <si>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</si>
  <si>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</si>
  <si>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</si>
  <si>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</si>
  <si>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</si>
  <si>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</si>
  <si>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</si>
  <si>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</si>
  <si>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</si>
  <si>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</si>
  <si>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</si>
  <si>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</si>
  <si>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</si>
  <si>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</si>
  <si>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</si>
  <si>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</si>
  <si>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</si>
  <si>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</si>
  <si>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</si>
  <si>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</si>
  <si>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</si>
  <si>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</si>
  <si>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</si>
  <si>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</si>
  <si>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</si>
  <si>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</si>
  <si>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</si>
  <si>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</si>
  <si>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</si>
  <si>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</si>
  <si>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</si>
  <si>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</si>
  <si>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</si>
  <si>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</si>
  <si>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</si>
  <si>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</si>
  <si>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</si>
  <si>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</si>
  <si>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</si>
  <si>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</si>
  <si>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</si>
  <si>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</si>
  <si>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</si>
  <si>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</si>
  <si>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</si>
  <si>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</si>
  <si>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</si>
  <si>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</si>
  <si>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</si>
  <si>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</si>
  <si>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</si>
  <si>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</si>
  <si>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</si>
  <si>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</si>
  <si>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</si>
  <si>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</si>
  <si>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</si>
  <si>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</si>
  <si>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</si>
  <si>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</si>
  <si>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</si>
  <si>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</si>
  <si>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</si>
  <si>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</si>
  <si>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</si>
  <si>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</si>
  <si>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</si>
  <si>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</si>
  <si>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</si>
  <si>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</si>
  <si>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</si>
  <si>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</si>
  <si>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</si>
  <si>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</si>
  <si>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</si>
  <si>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</si>
  <si>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</si>
  <si>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</si>
  <si>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</si>
  <si>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</si>
  <si>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</si>
  <si>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</si>
  <si>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</si>
  <si>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</si>
  <si>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</si>
  <si>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</si>
  <si>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</si>
  <si>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</si>
  <si>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</si>
  <si>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</si>
  <si>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</si>
  <si>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</si>
  <si>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</si>
  <si>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</si>
  <si>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</si>
  <si>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</si>
  <si>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</si>
  <si>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</si>
  <si>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</si>
  <si>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</si>
  <si>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</si>
  <si>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</si>
  <si>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</si>
  <si>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</si>
  <si>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</si>
  <si>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</si>
  <si>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</si>
  <si>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</si>
  <si>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</si>
  <si>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</si>
  <si>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</si>
  <si>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</si>
  <si>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</si>
  <si>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</si>
  <si>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</si>
  <si>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</si>
  <si>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</si>
  <si>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</si>
  <si>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</si>
  <si>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</si>
  <si>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</si>
  <si>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</si>
  <si>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</si>
  <si>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</si>
  <si>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</si>
  <si>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</si>
  <si>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</si>
  <si>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</si>
  <si>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</si>
  <si>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</si>
  <si>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</si>
  <si>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</si>
  <si>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</si>
  <si>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</si>
  <si>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</si>
  <si>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</si>
  <si>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</si>
  <si>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</si>
  <si>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</si>
  <si>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</si>
  <si>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</si>
  <si>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</si>
  <si>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</si>
  <si>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</si>
  <si>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</si>
  <si>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</si>
  <si>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</si>
  <si>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</si>
  <si>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</si>
  <si>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</si>
  <si>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</si>
  <si>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</si>
  <si>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</si>
  <si>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</si>
  <si>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</si>
  <si>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</si>
  <si>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</si>
  <si>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</si>
  <si>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</si>
  <si>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.</t>
  </si>
  <si>
    <t>30.06.2012.</t>
  </si>
  <si>
    <t>03244024</t>
  </si>
  <si>
    <t>040051487</t>
  </si>
  <si>
    <t>45422293596</t>
  </si>
  <si>
    <t>BRIONKA d.d.</t>
  </si>
  <si>
    <t>PULA</t>
  </si>
  <si>
    <t>Tršćanska 35</t>
  </si>
  <si>
    <t>info@brionka.hr</t>
  </si>
  <si>
    <t>www.brionka.hr</t>
  </si>
  <si>
    <t>ISTARSKA</t>
  </si>
  <si>
    <t>NE</t>
  </si>
  <si>
    <t>1061</t>
  </si>
  <si>
    <t>MATELJAK TEA</t>
  </si>
  <si>
    <t>052/541685</t>
  </si>
  <si>
    <t>052/541684</t>
  </si>
  <si>
    <t>tea.mateljak@brionka.hr</t>
  </si>
  <si>
    <t>SOLDATIĆ KORADO</t>
  </si>
  <si>
    <t>stanje na dan 30.06.2012.</t>
  </si>
  <si>
    <t>Obveznik: BRIONKA d.d.</t>
  </si>
  <si>
    <t>u razdoblju 01.01.2012. do 30.06.2012.</t>
  </si>
  <si>
    <t>Obveznik:  BRIONKA d.d.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</si>
</sst>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>
      <alignment vertical="top"/>
      <protection/>
    </xf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3" fillId="0" borderId="16" xfId="52" applyFont="1" applyFill="1" applyBorder="1" applyAlignment="1" applyProtection="1">
      <alignment horizontal="center" vertical="center"/>
      <protection hidden="1" locked="0"/>
    </xf>
    <xf numFmtId="0" fontId="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0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 vertical="center" wrapText="1"/>
      <protection hidden="1"/>
    </xf>
    <xf numFmtId="0" fontId="12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2" applyFont="1" applyFill="1" applyBorder="1" applyAlignment="1" applyProtection="1">
      <alignment horizontal="left" vertical="center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2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/>
      <protection hidden="1"/>
    </xf>
    <xf numFmtId="0" fontId="2" fillId="0" borderId="0" xfId="52" applyFont="1" applyBorder="1" applyAlignment="1" applyProtection="1">
      <alignment vertical="top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3" fillId="0" borderId="0" xfId="52" applyFont="1" applyBorder="1" applyAlignment="1">
      <alignment/>
      <protection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7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8" xfId="52" applyFont="1" applyBorder="1" applyAlignment="1" applyProtection="1">
      <alignment/>
      <protection hidden="1"/>
    </xf>
    <xf numFmtId="0" fontId="3" fillId="0" borderId="18" xfId="52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2" applyFont="1" applyBorder="1" applyAlignment="1">
      <alignment/>
      <protection/>
    </xf>
    <xf numFmtId="0" fontId="3" fillId="0" borderId="24" xfId="52" applyFont="1" applyBorder="1" applyAlignment="1">
      <alignment/>
      <protection/>
    </xf>
    <xf numFmtId="0" fontId="3" fillId="0" borderId="25" xfId="52" applyFont="1" applyFill="1" applyBorder="1" applyAlignment="1" applyProtection="1">
      <alignment horizontal="left" vertical="center" wrapText="1"/>
      <protection hidden="1"/>
    </xf>
    <xf numFmtId="0" fontId="3" fillId="0" borderId="16" xfId="52" applyFont="1" applyFill="1" applyBorder="1" applyAlignment="1" applyProtection="1">
      <alignment vertical="center"/>
      <protection hidden="1"/>
    </xf>
    <xf numFmtId="0" fontId="3" fillId="0" borderId="25" xfId="52" applyFont="1" applyBorder="1" applyAlignment="1" applyProtection="1">
      <alignment horizontal="left" vertical="center" wrapText="1"/>
      <protection hidden="1"/>
    </xf>
    <xf numFmtId="0" fontId="3" fillId="0" borderId="16" xfId="52" applyFont="1" applyBorder="1" applyAlignment="1" applyProtection="1">
      <alignment/>
      <protection hidden="1"/>
    </xf>
    <xf numFmtId="0" fontId="12" fillId="0" borderId="0" xfId="52" applyFont="1" applyBorder="1" applyAlignment="1" applyProtection="1">
      <alignment horizontal="right"/>
      <protection hidden="1"/>
    </xf>
    <xf numFmtId="0" fontId="3" fillId="0" borderId="25" xfId="52" applyFont="1" applyFill="1" applyBorder="1" applyAlignment="1" applyProtection="1">
      <alignment/>
      <protection hidden="1"/>
    </xf>
    <xf numFmtId="0" fontId="3" fillId="0" borderId="25" xfId="52" applyFont="1" applyBorder="1" applyAlignment="1" applyProtection="1">
      <alignment wrapText="1"/>
      <protection hidden="1"/>
    </xf>
    <xf numFmtId="0" fontId="3" fillId="0" borderId="16" xfId="52" applyFont="1" applyBorder="1" applyAlignment="1" applyProtection="1">
      <alignment horizontal="right"/>
      <protection hidden="1"/>
    </xf>
    <xf numFmtId="0" fontId="3" fillId="0" borderId="25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25" xfId="52" applyFont="1" applyFill="1" applyBorder="1" applyAlignment="1" applyProtection="1">
      <alignment horizontal="right" vertical="center"/>
      <protection hidden="1" locked="0"/>
    </xf>
    <xf numFmtId="0" fontId="3" fillId="0" borderId="25" xfId="52" applyFont="1" applyBorder="1" applyAlignment="1" applyProtection="1">
      <alignment vertical="top"/>
      <protection hidden="1"/>
    </xf>
    <xf numFmtId="0" fontId="3" fillId="0" borderId="25" xfId="52" applyFont="1" applyBorder="1" applyAlignment="1" applyProtection="1">
      <alignment horizontal="left" vertical="top" wrapText="1"/>
      <protection hidden="1"/>
    </xf>
    <xf numFmtId="0" fontId="3" fillId="0" borderId="16" xfId="52" applyFont="1" applyBorder="1" applyAlignment="1">
      <alignment/>
      <protection/>
    </xf>
    <xf numFmtId="0" fontId="3" fillId="0" borderId="25" xfId="52" applyFont="1" applyBorder="1" applyAlignment="1" applyProtection="1">
      <alignment horizontal="left" vertical="top" indent="2"/>
      <protection hidden="1"/>
    </xf>
    <xf numFmtId="0" fontId="3" fillId="0" borderId="25" xfId="52" applyFont="1" applyBorder="1" applyAlignment="1" applyProtection="1">
      <alignment horizontal="left" vertical="top" wrapText="1" indent="2"/>
      <protection hidden="1"/>
    </xf>
    <xf numFmtId="0" fontId="3" fillId="0" borderId="16" xfId="52" applyFont="1" applyBorder="1" applyAlignment="1" applyProtection="1">
      <alignment horizontal="right" vertical="top"/>
      <protection hidden="1"/>
    </xf>
    <xf numFmtId="49" fontId="2" fillId="0" borderId="25" xfId="52" applyNumberFormat="1" applyFont="1" applyBorder="1" applyAlignment="1" applyProtection="1">
      <alignment horizontal="center" vertical="center"/>
      <protection hidden="1" locked="0"/>
    </xf>
    <xf numFmtId="0" fontId="3" fillId="0" borderId="16" xfId="52" applyFont="1" applyBorder="1" applyAlignment="1" applyProtection="1">
      <alignment horizontal="left" vertical="top"/>
      <protection hidden="1"/>
    </xf>
    <xf numFmtId="0" fontId="3" fillId="0" borderId="25" xfId="52" applyFont="1" applyBorder="1" applyAlignment="1" applyProtection="1">
      <alignment horizontal="left"/>
      <protection hidden="1"/>
    </xf>
    <xf numFmtId="0" fontId="3" fillId="0" borderId="24" xfId="52" applyFont="1" applyBorder="1" applyAlignment="1" applyProtection="1">
      <alignment/>
      <protection hidden="1"/>
    </xf>
    <xf numFmtId="0" fontId="3" fillId="0" borderId="16" xfId="52" applyFont="1" applyBorder="1" applyAlignment="1" applyProtection="1">
      <alignment horizontal="left"/>
      <protection hidden="1"/>
    </xf>
    <xf numFmtId="0" fontId="3" fillId="0" borderId="25" xfId="52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2" applyFont="1" applyBorder="1" applyAlignment="1" applyProtection="1">
      <alignment vertical="center"/>
      <protection hidden="1"/>
    </xf>
    <xf numFmtId="0" fontId="3" fillId="0" borderId="26" xfId="52" applyFont="1" applyBorder="1" applyAlignment="1" applyProtection="1">
      <alignment/>
      <protection hidden="1"/>
    </xf>
    <xf numFmtId="0" fontId="3" fillId="0" borderId="27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 horizontal="right" vertical="top" wrapText="1"/>
      <protection hidden="1"/>
    </xf>
    <xf numFmtId="0" fontId="3" fillId="0" borderId="28" xfId="52" applyFont="1" applyFill="1" applyBorder="1" applyAlignment="1" applyProtection="1">
      <alignment/>
      <protection hidden="1"/>
    </xf>
    <xf numFmtId="0" fontId="3" fillId="0" borderId="29" xfId="52" applyFont="1" applyFill="1" applyBorder="1" applyAlignment="1" applyProtection="1">
      <alignment/>
      <protection hidden="1"/>
    </xf>
    <xf numFmtId="14" fontId="2" fillId="0" borderId="21" xfId="52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2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2" applyFont="1" applyFill="1" applyBorder="1" applyAlignment="1" applyProtection="1">
      <alignment horizontal="center" vertical="center"/>
      <protection hidden="1" locked="0"/>
    </xf>
    <xf numFmtId="49" fontId="2" fillId="0" borderId="20" xfId="52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2" fillId="0" borderId="0" xfId="52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48" applyFill="1" applyBorder="1" applyAlignment="1" applyProtection="1">
      <alignment/>
      <protection hidden="1" locked="0"/>
    </xf>
    <xf numFmtId="0" fontId="2" fillId="0" borderId="28" xfId="52" applyFont="1" applyFill="1" applyBorder="1" applyAlignment="1" applyProtection="1">
      <alignment/>
      <protection hidden="1" locked="0"/>
    </xf>
    <xf numFmtId="0" fontId="2" fillId="0" borderId="29" xfId="52" applyFont="1" applyFill="1" applyBorder="1" applyAlignment="1" applyProtection="1">
      <alignment/>
      <protection hidden="1" locked="0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28" xfId="52" applyFont="1" applyFill="1" applyBorder="1" applyAlignment="1">
      <alignment horizontal="left" vertical="center"/>
      <protection/>
    </xf>
    <xf numFmtId="1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>
      <alignment horizontal="center"/>
      <protection/>
    </xf>
    <xf numFmtId="0" fontId="3" fillId="0" borderId="25" xfId="52" applyFont="1" applyBorder="1" applyAlignment="1">
      <alignment horizontal="center"/>
      <protection/>
    </xf>
    <xf numFmtId="0" fontId="3" fillId="0" borderId="28" xfId="52" applyFont="1" applyFill="1" applyBorder="1" applyAlignment="1">
      <alignment horizontal="left"/>
      <protection/>
    </xf>
    <xf numFmtId="0" fontId="3" fillId="0" borderId="29" xfId="52" applyFont="1" applyFill="1" applyBorder="1" applyAlignment="1">
      <alignment horizontal="left"/>
      <protection/>
    </xf>
    <xf numFmtId="0" fontId="3" fillId="0" borderId="0" xfId="52" applyFont="1" applyBorder="1" applyAlignment="1" applyProtection="1">
      <alignment horizontal="right" vertical="center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16" xfId="52" applyFont="1" applyBorder="1" applyAlignment="1" applyProtection="1">
      <alignment horizontal="center" vertical="center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17" xfId="52" applyFont="1" applyBorder="1" applyAlignment="1" applyProtection="1">
      <alignment horizontal="center"/>
      <protection hidden="1"/>
    </xf>
    <xf numFmtId="0" fontId="2" fillId="0" borderId="28" xfId="52" applyFont="1" applyFill="1" applyBorder="1" applyAlignment="1" applyProtection="1">
      <alignment horizontal="left" vertical="center"/>
      <protection hidden="1" locked="0"/>
    </xf>
    <xf numFmtId="0" fontId="2" fillId="0" borderId="29" xfId="52" applyFont="1" applyFill="1" applyBorder="1" applyAlignment="1" applyProtection="1">
      <alignment horizontal="left" vertical="center"/>
      <protection hidden="1" locked="0"/>
    </xf>
    <xf numFmtId="0" fontId="2" fillId="0" borderId="27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6" fillId="0" borderId="0" xfId="57" applyFont="1" applyFill="1" applyBorder="1" applyAlignment="1">
      <alignment horizontal="center" vertical="center" wrapText="1"/>
      <protection/>
    </xf>
    <xf numFmtId="0" fontId="3" fillId="0" borderId="28" xfId="52" applyFont="1" applyFill="1" applyBorder="1" applyAlignment="1" applyProtection="1">
      <alignment horizontal="center" vertical="top"/>
      <protection hidden="1"/>
    </xf>
    <xf numFmtId="0" fontId="3" fillId="0" borderId="28" xfId="52" applyFont="1" applyFill="1" applyBorder="1" applyAlignment="1" applyProtection="1">
      <alignment horizontal="center"/>
      <protection hidden="1"/>
    </xf>
    <xf numFmtId="0" fontId="3" fillId="0" borderId="16" xfId="52" applyFont="1" applyBorder="1" applyAlignment="1" applyProtection="1">
      <alignment horizontal="right" vertical="center" wrapText="1"/>
      <protection hidden="1"/>
    </xf>
    <xf numFmtId="0" fontId="3" fillId="0" borderId="25" xfId="52" applyFont="1" applyBorder="1" applyAlignment="1" applyProtection="1">
      <alignment horizontal="right" wrapText="1"/>
      <protection hidden="1"/>
    </xf>
    <xf numFmtId="49" fontId="4" fillId="0" borderId="27" xfId="48" applyNumberFormat="1" applyFill="1" applyBorder="1" applyAlignment="1" applyProtection="1">
      <alignment horizontal="left" vertical="center"/>
      <protection hidden="1" locked="0"/>
    </xf>
    <xf numFmtId="49" fontId="2" fillId="0" borderId="28" xfId="52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2" applyNumberFormat="1" applyFont="1" applyFill="1" applyBorder="1" applyAlignment="1" applyProtection="1">
      <alignment horizontal="left" vertical="center"/>
      <protection hidden="1" locked="0"/>
    </xf>
    <xf numFmtId="0" fontId="3" fillId="0" borderId="16" xfId="52" applyFont="1" applyBorder="1" applyAlignment="1" applyProtection="1">
      <alignment horizontal="right" vertical="center"/>
      <protection hidden="1"/>
    </xf>
    <xf numFmtId="0" fontId="3" fillId="0" borderId="25" xfId="52" applyFont="1" applyBorder="1" applyAlignment="1" applyProtection="1">
      <alignment horizontal="right"/>
      <protection hidden="1"/>
    </xf>
    <xf numFmtId="49" fontId="2" fillId="0" borderId="27" xfId="52" applyNumberFormat="1" applyFont="1" applyFill="1" applyBorder="1" applyAlignment="1" applyProtection="1">
      <alignment horizontal="left" vertical="center"/>
      <protection hidden="1" locked="0"/>
    </xf>
    <xf numFmtId="0" fontId="3" fillId="0" borderId="29" xfId="52" applyFont="1" applyFill="1" applyBorder="1" applyAlignment="1">
      <alignment horizontal="left" vertical="center"/>
      <protection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30" xfId="52" applyFont="1" applyBorder="1" applyAlignment="1" applyProtection="1">
      <alignment horizontal="center" vertical="top"/>
      <protection hidden="1"/>
    </xf>
    <xf numFmtId="0" fontId="3" fillId="0" borderId="30" xfId="52" applyFont="1" applyBorder="1" applyAlignment="1">
      <alignment horizontal="center"/>
      <protection/>
    </xf>
    <xf numFmtId="0" fontId="3" fillId="0" borderId="31" xfId="52" applyFont="1" applyBorder="1" applyAlignment="1">
      <alignment/>
      <protection/>
    </xf>
    <xf numFmtId="49" fontId="2" fillId="0" borderId="27" xfId="5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2" applyFont="1" applyFill="1" applyBorder="1" applyAlignment="1" applyProtection="1">
      <alignment horizontal="left" vertical="center"/>
      <protection hidden="1" locked="0"/>
    </xf>
    <xf numFmtId="0" fontId="3" fillId="0" borderId="28" xfId="52" applyFont="1" applyFill="1" applyBorder="1" applyAlignment="1">
      <alignment/>
      <protection/>
    </xf>
    <xf numFmtId="0" fontId="3" fillId="0" borderId="29" xfId="52" applyFont="1" applyFill="1" applyBorder="1" applyAlignment="1">
      <alignment/>
      <protection/>
    </xf>
    <xf numFmtId="0" fontId="10" fillId="0" borderId="32" xfId="52" applyFont="1" applyBorder="1" applyAlignment="1">
      <alignment/>
      <protection/>
    </xf>
    <xf numFmtId="0" fontId="10" fillId="0" borderId="17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1" fontId="2" fillId="0" borderId="29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16" xfId="52" applyFont="1" applyBorder="1" applyAlignment="1" applyProtection="1">
      <alignment horizontal="right" wrapText="1"/>
      <protection hidden="1"/>
    </xf>
    <xf numFmtId="0" fontId="2" fillId="0" borderId="16" xfId="52" applyFont="1" applyFill="1" applyBorder="1" applyAlignment="1" applyProtection="1">
      <alignment horizontal="left" vertical="center" wrapText="1"/>
      <protection hidden="1"/>
    </xf>
    <xf numFmtId="0" fontId="2" fillId="0" borderId="0" xfId="52" applyFont="1" applyFill="1" applyBorder="1" applyAlignment="1" applyProtection="1">
      <alignment horizontal="left" vertical="center" wrapText="1"/>
      <protection hidden="1"/>
    </xf>
    <xf numFmtId="0" fontId="2" fillId="0" borderId="25" xfId="52" applyFont="1" applyFill="1" applyBorder="1" applyAlignment="1" applyProtection="1">
      <alignment horizontal="left" vertical="center" wrapText="1"/>
      <protection hidden="1"/>
    </xf>
    <xf numFmtId="0" fontId="11" fillId="0" borderId="16" xfId="52" applyFont="1" applyBorder="1" applyAlignment="1" applyProtection="1">
      <alignment horizontal="center" vertical="center" wrapText="1"/>
      <protection hidden="1"/>
    </xf>
    <xf numFmtId="0" fontId="11" fillId="0" borderId="0" xfId="52" applyFont="1" applyBorder="1" applyAlignment="1" applyProtection="1">
      <alignment horizontal="center" vertical="center" wrapText="1"/>
      <protection hidden="1"/>
    </xf>
    <xf numFmtId="0" fontId="11" fillId="0" borderId="25" xfId="52" applyFont="1" applyBorder="1" applyAlignment="1" applyProtection="1">
      <alignment horizontal="center" vertical="center" wrapText="1"/>
      <protection hidden="1"/>
    </xf>
    <xf numFmtId="0" fontId="1" fillId="0" borderId="16" xfId="52" applyFont="1" applyBorder="1" applyAlignment="1" applyProtection="1">
      <alignment horizontal="right" vertical="center" wrapText="1"/>
      <protection hidden="1"/>
    </xf>
    <xf numFmtId="0" fontId="1" fillId="0" borderId="25" xfId="52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3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5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vertical="center" wrapText="1"/>
    </xf>
    <xf numFmtId="0" fontId="0" fillId="0" borderId="34" xfId="0" applyFont="1" applyFill="1" applyBorder="1" applyAlignment="1">
      <alignment vertical="center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rmal_TFI-POD" xfId="52"/>
    <cellStyle name="Note" xfId="53"/>
    <cellStyle name="Output" xfId="54"/>
    <cellStyle name="Percent" xfId="55"/>
    <cellStyle name="Followed Hyperlink" xfId="56"/>
    <cellStyle name="Style 1" xfId="57"/>
    <cellStyle name="Title" xfId="58"/>
    <cellStyle name="Total" xfId="59"/>
    <cellStyle name="Currency" xfId="60"/>
    <cellStyle name="Currency [0]" xfId="61"/>
    <cellStyle name="Warning Text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rionka.hr" TargetMode="External" /><Relationship Id="rId2" Type="http://schemas.openxmlformats.org/officeDocument/2006/relationships/hyperlink" Target="http://www.brionka.hr/" TargetMode="External" /><Relationship Id="rId3" Type="http://schemas.openxmlformats.org/officeDocument/2006/relationships/hyperlink" Target="mailto:tea.mateljak@brion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5" t="s">
        <v>248</v>
      </c>
      <c r="B1" s="176"/>
      <c r="C1" s="176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19" t="s">
        <v>323</v>
      </c>
      <c r="F2" s="12"/>
      <c r="G2" s="13" t="s">
        <v>250</v>
      </c>
      <c r="H2" s="119" t="s">
        <v>325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57" t="s">
        <v>251</v>
      </c>
      <c r="B6" s="158"/>
      <c r="C6" s="170" t="s">
        <v>326</v>
      </c>
      <c r="D6" s="171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88" t="s">
        <v>252</v>
      </c>
      <c r="B8" s="189"/>
      <c r="C8" s="170" t="s">
        <v>327</v>
      </c>
      <c r="D8" s="171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49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52" t="s">
        <v>253</v>
      </c>
      <c r="B10" s="180"/>
      <c r="C10" s="170" t="s">
        <v>328</v>
      </c>
      <c r="D10" s="171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57" t="s">
        <v>254</v>
      </c>
      <c r="B12" s="158"/>
      <c r="C12" s="172" t="s">
        <v>329</v>
      </c>
      <c r="D12" s="131"/>
      <c r="E12" s="131"/>
      <c r="F12" s="131"/>
      <c r="G12" s="131"/>
      <c r="H12" s="131"/>
      <c r="I12" s="160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57" t="s">
        <v>255</v>
      </c>
      <c r="B14" s="158"/>
      <c r="C14" s="132">
        <v>52100</v>
      </c>
      <c r="D14" s="179"/>
      <c r="E14" s="16"/>
      <c r="F14" s="172" t="s">
        <v>330</v>
      </c>
      <c r="G14" s="131"/>
      <c r="H14" s="131"/>
      <c r="I14" s="160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57" t="s">
        <v>256</v>
      </c>
      <c r="B16" s="158"/>
      <c r="C16" s="172" t="s">
        <v>331</v>
      </c>
      <c r="D16" s="131"/>
      <c r="E16" s="131"/>
      <c r="F16" s="131"/>
      <c r="G16" s="131"/>
      <c r="H16" s="131"/>
      <c r="I16" s="160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57" t="s">
        <v>257</v>
      </c>
      <c r="B18" s="158"/>
      <c r="C18" s="127" t="s">
        <v>332</v>
      </c>
      <c r="D18" s="128"/>
      <c r="E18" s="128"/>
      <c r="F18" s="128"/>
      <c r="G18" s="128"/>
      <c r="H18" s="128"/>
      <c r="I18" s="129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57" t="s">
        <v>258</v>
      </c>
      <c r="B20" s="158"/>
      <c r="C20" s="127" t="s">
        <v>333</v>
      </c>
      <c r="D20" s="128"/>
      <c r="E20" s="128"/>
      <c r="F20" s="128"/>
      <c r="G20" s="128"/>
      <c r="H20" s="128"/>
      <c r="I20" s="129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57" t="s">
        <v>259</v>
      </c>
      <c r="B22" s="158"/>
      <c r="C22" s="120">
        <v>358</v>
      </c>
      <c r="D22" s="172" t="s">
        <v>330</v>
      </c>
      <c r="E22" s="135"/>
      <c r="F22" s="136"/>
      <c r="G22" s="157"/>
      <c r="H22" s="130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57" t="s">
        <v>260</v>
      </c>
      <c r="B24" s="158"/>
      <c r="C24" s="120">
        <v>18</v>
      </c>
      <c r="D24" s="172" t="s">
        <v>334</v>
      </c>
      <c r="E24" s="135"/>
      <c r="F24" s="135"/>
      <c r="G24" s="136"/>
      <c r="H24" s="50" t="s">
        <v>261</v>
      </c>
      <c r="I24" s="121">
        <v>15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12.75">
      <c r="A26" s="157" t="s">
        <v>262</v>
      </c>
      <c r="B26" s="158"/>
      <c r="C26" s="122" t="s">
        <v>335</v>
      </c>
      <c r="D26" s="25"/>
      <c r="E26" s="33"/>
      <c r="F26" s="24"/>
      <c r="G26" s="137" t="s">
        <v>263</v>
      </c>
      <c r="H26" s="158"/>
      <c r="I26" s="123" t="s">
        <v>336</v>
      </c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40" t="s">
        <v>264</v>
      </c>
      <c r="B28" s="141"/>
      <c r="C28" s="142"/>
      <c r="D28" s="142"/>
      <c r="E28" s="138" t="s">
        <v>265</v>
      </c>
      <c r="F28" s="139"/>
      <c r="G28" s="139"/>
      <c r="H28" s="133" t="s">
        <v>266</v>
      </c>
      <c r="I28" s="134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46"/>
      <c r="B30" s="173"/>
      <c r="C30" s="173"/>
      <c r="D30" s="174"/>
      <c r="E30" s="146"/>
      <c r="F30" s="173"/>
      <c r="G30" s="173"/>
      <c r="H30" s="170"/>
      <c r="I30" s="171"/>
      <c r="J30" s="10"/>
      <c r="K30" s="10"/>
      <c r="L30" s="10"/>
    </row>
    <row r="31" spans="1:12" ht="12.75">
      <c r="A31" s="93"/>
      <c r="B31" s="22"/>
      <c r="C31" s="21"/>
      <c r="D31" s="147"/>
      <c r="E31" s="147"/>
      <c r="F31" s="147"/>
      <c r="G31" s="148"/>
      <c r="H31" s="16"/>
      <c r="I31" s="100"/>
      <c r="J31" s="10"/>
      <c r="K31" s="10"/>
      <c r="L31" s="10"/>
    </row>
    <row r="32" spans="1:12" ht="12.75">
      <c r="A32" s="146"/>
      <c r="B32" s="173"/>
      <c r="C32" s="173"/>
      <c r="D32" s="174"/>
      <c r="E32" s="146"/>
      <c r="F32" s="173"/>
      <c r="G32" s="173"/>
      <c r="H32" s="170" t="s">
        <v>324</v>
      </c>
      <c r="I32" s="171"/>
      <c r="J32" s="10" t="s">
        <v>324</v>
      </c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46"/>
      <c r="B34" s="173"/>
      <c r="C34" s="173"/>
      <c r="D34" s="174"/>
      <c r="E34" s="146"/>
      <c r="F34" s="173"/>
      <c r="G34" s="173"/>
      <c r="H34" s="170"/>
      <c r="I34" s="171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46"/>
      <c r="B36" s="173"/>
      <c r="C36" s="173"/>
      <c r="D36" s="174"/>
      <c r="E36" s="146"/>
      <c r="F36" s="173"/>
      <c r="G36" s="173"/>
      <c r="H36" s="170"/>
      <c r="I36" s="171"/>
      <c r="J36" s="10"/>
      <c r="K36" s="10"/>
      <c r="L36" s="10"/>
    </row>
    <row r="37" spans="1:12" ht="12.75">
      <c r="A37" s="102"/>
      <c r="B37" s="30"/>
      <c r="C37" s="177"/>
      <c r="D37" s="178"/>
      <c r="E37" s="16"/>
      <c r="F37" s="177"/>
      <c r="G37" s="178"/>
      <c r="H37" s="16"/>
      <c r="I37" s="94"/>
      <c r="J37" s="10"/>
      <c r="K37" s="10"/>
      <c r="L37" s="10"/>
    </row>
    <row r="38" spans="1:12" ht="12.75">
      <c r="A38" s="146"/>
      <c r="B38" s="173"/>
      <c r="C38" s="173"/>
      <c r="D38" s="174"/>
      <c r="E38" s="146"/>
      <c r="F38" s="173"/>
      <c r="G38" s="173"/>
      <c r="H38" s="170"/>
      <c r="I38" s="171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46"/>
      <c r="B40" s="173"/>
      <c r="C40" s="173"/>
      <c r="D40" s="174"/>
      <c r="E40" s="146"/>
      <c r="F40" s="173"/>
      <c r="G40" s="173"/>
      <c r="H40" s="170"/>
      <c r="I40" s="171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52" t="s">
        <v>267</v>
      </c>
      <c r="B44" s="153"/>
      <c r="C44" s="170"/>
      <c r="D44" s="171"/>
      <c r="E44" s="26"/>
      <c r="F44" s="172"/>
      <c r="G44" s="173"/>
      <c r="H44" s="173"/>
      <c r="I44" s="174"/>
      <c r="J44" s="10"/>
      <c r="K44" s="10"/>
      <c r="L44" s="10"/>
    </row>
    <row r="45" spans="1:12" ht="12.75">
      <c r="A45" s="102"/>
      <c r="B45" s="30"/>
      <c r="C45" s="177"/>
      <c r="D45" s="178"/>
      <c r="E45" s="16"/>
      <c r="F45" s="177"/>
      <c r="G45" s="143"/>
      <c r="H45" s="35"/>
      <c r="I45" s="106"/>
      <c r="J45" s="10"/>
      <c r="K45" s="10"/>
      <c r="L45" s="10"/>
    </row>
    <row r="46" spans="1:12" ht="12.75">
      <c r="A46" s="152" t="s">
        <v>268</v>
      </c>
      <c r="B46" s="153"/>
      <c r="C46" s="172" t="s">
        <v>337</v>
      </c>
      <c r="D46" s="144"/>
      <c r="E46" s="144"/>
      <c r="F46" s="144"/>
      <c r="G46" s="144"/>
      <c r="H46" s="144"/>
      <c r="I46" s="145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52" t="s">
        <v>270</v>
      </c>
      <c r="B48" s="153"/>
      <c r="C48" s="159" t="s">
        <v>338</v>
      </c>
      <c r="D48" s="155"/>
      <c r="E48" s="156"/>
      <c r="F48" s="16"/>
      <c r="G48" s="50" t="s">
        <v>271</v>
      </c>
      <c r="H48" s="159" t="s">
        <v>339</v>
      </c>
      <c r="I48" s="156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52" t="s">
        <v>257</v>
      </c>
      <c r="B50" s="153"/>
      <c r="C50" s="154" t="s">
        <v>340</v>
      </c>
      <c r="D50" s="155"/>
      <c r="E50" s="155"/>
      <c r="F50" s="155"/>
      <c r="G50" s="155"/>
      <c r="H50" s="155"/>
      <c r="I50" s="156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57" t="s">
        <v>272</v>
      </c>
      <c r="B52" s="158"/>
      <c r="C52" s="159" t="s">
        <v>341</v>
      </c>
      <c r="D52" s="155"/>
      <c r="E52" s="155"/>
      <c r="F52" s="155"/>
      <c r="G52" s="155"/>
      <c r="H52" s="155"/>
      <c r="I52" s="160"/>
      <c r="J52" s="10"/>
      <c r="K52" s="10"/>
      <c r="L52" s="10"/>
    </row>
    <row r="53" spans="1:12" ht="12.75">
      <c r="A53" s="107"/>
      <c r="B53" s="20"/>
      <c r="C53" s="166" t="s">
        <v>273</v>
      </c>
      <c r="D53" s="166"/>
      <c r="E53" s="166"/>
      <c r="F53" s="166"/>
      <c r="G53" s="166"/>
      <c r="H53" s="166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61" t="s">
        <v>274</v>
      </c>
      <c r="C55" s="162"/>
      <c r="D55" s="162"/>
      <c r="E55" s="162"/>
      <c r="F55" s="48"/>
      <c r="G55" s="48"/>
      <c r="H55" s="48"/>
      <c r="I55" s="109"/>
      <c r="J55" s="10"/>
      <c r="K55" s="10"/>
      <c r="L55" s="10"/>
    </row>
    <row r="56" spans="1:12" ht="12.75">
      <c r="A56" s="107"/>
      <c r="B56" s="163" t="s">
        <v>306</v>
      </c>
      <c r="C56" s="164"/>
      <c r="D56" s="164"/>
      <c r="E56" s="164"/>
      <c r="F56" s="164"/>
      <c r="G56" s="164"/>
      <c r="H56" s="164"/>
      <c r="I56" s="165"/>
      <c r="J56" s="10"/>
      <c r="K56" s="10"/>
      <c r="L56" s="10"/>
    </row>
    <row r="57" spans="1:12" ht="12.75">
      <c r="A57" s="107"/>
      <c r="B57" s="163" t="s">
        <v>307</v>
      </c>
      <c r="C57" s="164"/>
      <c r="D57" s="164"/>
      <c r="E57" s="164"/>
      <c r="F57" s="164"/>
      <c r="G57" s="164"/>
      <c r="H57" s="164"/>
      <c r="I57" s="109"/>
      <c r="J57" s="10"/>
      <c r="K57" s="10"/>
      <c r="L57" s="10"/>
    </row>
    <row r="58" spans="1:12" ht="12.75">
      <c r="A58" s="107"/>
      <c r="B58" s="163" t="s">
        <v>308</v>
      </c>
      <c r="C58" s="164"/>
      <c r="D58" s="164"/>
      <c r="E58" s="164"/>
      <c r="F58" s="164"/>
      <c r="G58" s="164"/>
      <c r="H58" s="164"/>
      <c r="I58" s="165"/>
      <c r="J58" s="10"/>
      <c r="K58" s="10"/>
      <c r="L58" s="10"/>
    </row>
    <row r="59" spans="1:12" ht="12.75">
      <c r="A59" s="107"/>
      <c r="B59" s="163" t="s">
        <v>309</v>
      </c>
      <c r="C59" s="164"/>
      <c r="D59" s="164"/>
      <c r="E59" s="164"/>
      <c r="F59" s="164"/>
      <c r="G59" s="164"/>
      <c r="H59" s="164"/>
      <c r="I59" s="165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67" t="s">
        <v>277</v>
      </c>
      <c r="H62" s="168"/>
      <c r="I62" s="169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50"/>
      <c r="H63" s="151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brionka.hr"/>
    <hyperlink ref="C20" r:id="rId2" display="www.brionka.hr"/>
    <hyperlink ref="C50" r:id="rId3" display="tea.mateljak@brion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58">
      <selection activeCell="A13" sqref="A13:H13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190" t="s">
        <v>153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2.75" customHeight="1">
      <c r="A2" s="191" t="s">
        <v>342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12.75">
      <c r="A3" s="192" t="s">
        <v>343</v>
      </c>
      <c r="B3" s="193"/>
      <c r="C3" s="193"/>
      <c r="D3" s="193"/>
      <c r="E3" s="193"/>
      <c r="F3" s="193"/>
      <c r="G3" s="193"/>
      <c r="H3" s="193"/>
      <c r="I3" s="193"/>
      <c r="J3" s="193"/>
      <c r="K3" s="194"/>
    </row>
    <row r="4" spans="1:11" ht="33.75">
      <c r="A4" s="195" t="s">
        <v>59</v>
      </c>
      <c r="B4" s="196"/>
      <c r="C4" s="196"/>
      <c r="D4" s="196"/>
      <c r="E4" s="196"/>
      <c r="F4" s="196"/>
      <c r="G4" s="196"/>
      <c r="H4" s="197"/>
      <c r="I4" s="57" t="s">
        <v>278</v>
      </c>
      <c r="J4" s="58" t="s">
        <v>319</v>
      </c>
      <c r="K4" s="59" t="s">
        <v>320</v>
      </c>
    </row>
    <row r="5" spans="1:11" ht="12.75">
      <c r="A5" s="198">
        <v>1</v>
      </c>
      <c r="B5" s="198"/>
      <c r="C5" s="198"/>
      <c r="D5" s="198"/>
      <c r="E5" s="198"/>
      <c r="F5" s="198"/>
      <c r="G5" s="198"/>
      <c r="H5" s="198"/>
      <c r="I5" s="56">
        <v>2</v>
      </c>
      <c r="J5" s="55">
        <v>3</v>
      </c>
      <c r="K5" s="55">
        <v>4</v>
      </c>
    </row>
    <row r="6" spans="1:11" ht="12.75">
      <c r="A6" s="199"/>
      <c r="B6" s="200"/>
      <c r="C6" s="200"/>
      <c r="D6" s="200"/>
      <c r="E6" s="200"/>
      <c r="F6" s="200"/>
      <c r="G6" s="200"/>
      <c r="H6" s="200"/>
      <c r="I6" s="200"/>
      <c r="J6" s="200"/>
      <c r="K6" s="201"/>
    </row>
    <row r="7" spans="1:11" ht="12.75">
      <c r="A7" s="202" t="s">
        <v>60</v>
      </c>
      <c r="B7" s="203"/>
      <c r="C7" s="203"/>
      <c r="D7" s="203"/>
      <c r="E7" s="203"/>
      <c r="F7" s="203"/>
      <c r="G7" s="203"/>
      <c r="H7" s="204"/>
      <c r="I7" s="3">
        <v>1</v>
      </c>
      <c r="J7" s="6"/>
      <c r="K7" s="6"/>
    </row>
    <row r="8" spans="1:11" ht="12.75">
      <c r="A8" s="205" t="s">
        <v>13</v>
      </c>
      <c r="B8" s="206"/>
      <c r="C8" s="206"/>
      <c r="D8" s="206"/>
      <c r="E8" s="206"/>
      <c r="F8" s="206"/>
      <c r="G8" s="206"/>
      <c r="H8" s="207"/>
      <c r="I8" s="1">
        <v>2</v>
      </c>
      <c r="J8" s="52">
        <f>J9+J16+J26+J35+J39</f>
        <v>56769081</v>
      </c>
      <c r="K8" s="52">
        <f>K9+K16+K26+K35+K39</f>
        <v>55442928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2">
        <f>SUM(J10:J15)</f>
        <v>149500</v>
      </c>
      <c r="K9" s="52">
        <f>SUM(K10:K15)</f>
        <v>113620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>
        <v>149500</v>
      </c>
      <c r="K10" s="7">
        <v>113620</v>
      </c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/>
      <c r="K11" s="7"/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/>
      <c r="K12" s="7"/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/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/>
      <c r="K14" s="7"/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2">
        <f>SUM(J17:J25)</f>
        <v>34409729</v>
      </c>
      <c r="K16" s="52">
        <f>SUM(K17:K25)</f>
        <v>33119456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7399269</v>
      </c>
      <c r="K17" s="7">
        <v>7399269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9036395</v>
      </c>
      <c r="K18" s="7">
        <v>8929284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17402065</v>
      </c>
      <c r="K19" s="7">
        <v>16218903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/>
      <c r="K20" s="7"/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/>
      <c r="K22" s="7"/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572000</v>
      </c>
      <c r="K23" s="7">
        <v>572000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/>
      <c r="K24" s="7"/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2">
        <f>SUM(J27:J34)</f>
        <v>22209852</v>
      </c>
      <c r="K26" s="52">
        <f>SUM(K27:K34)</f>
        <v>22209852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2320000</v>
      </c>
      <c r="K27" s="7">
        <v>2320000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>
        <v>19889852</v>
      </c>
      <c r="K29" s="7">
        <v>19889852</v>
      </c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/>
      <c r="K32" s="7"/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2">
        <f>SUM(J36:J38)</f>
        <v>0</v>
      </c>
      <c r="K35" s="52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/>
      <c r="K39" s="7"/>
    </row>
    <row r="40" spans="1:11" ht="12.75">
      <c r="A40" s="205" t="s">
        <v>240</v>
      </c>
      <c r="B40" s="206"/>
      <c r="C40" s="206"/>
      <c r="D40" s="206"/>
      <c r="E40" s="206"/>
      <c r="F40" s="206"/>
      <c r="G40" s="206"/>
      <c r="H40" s="207"/>
      <c r="I40" s="1">
        <v>34</v>
      </c>
      <c r="J40" s="52">
        <f>J41+J49+J56+J64</f>
        <v>35132013</v>
      </c>
      <c r="K40" s="52">
        <f>K41+K49+K56+K64</f>
        <v>31953981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2">
        <f>SUM(J42:J48)</f>
        <v>9820014</v>
      </c>
      <c r="K41" s="52">
        <f>SUM(K42:K48)</f>
        <v>9814382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6714</v>
      </c>
      <c r="K42" s="7">
        <v>1082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/>
      <c r="K45" s="7"/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/>
      <c r="K46" s="7"/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>
        <v>9813300</v>
      </c>
      <c r="K47" s="7">
        <v>9813300</v>
      </c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2">
        <f>SUM(J50:J55)</f>
        <v>7524744</v>
      </c>
      <c r="K49" s="52">
        <f>SUM(K50:K55)</f>
        <v>4374199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1620815</v>
      </c>
      <c r="K50" s="7">
        <v>103020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1061934</v>
      </c>
      <c r="K51" s="7">
        <v>1084267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>
        <v>1812596</v>
      </c>
      <c r="K52" s="7">
        <v>1975224</v>
      </c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1903</v>
      </c>
      <c r="K53" s="7">
        <v>2160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2281535</v>
      </c>
      <c r="K54" s="7">
        <v>369086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745961</v>
      </c>
      <c r="K55" s="7">
        <v>840442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2">
        <f>SUM(J57:J63)</f>
        <v>17761753</v>
      </c>
      <c r="K56" s="52">
        <f>SUM(K57:K63)</f>
        <v>17761753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>
        <v>13011753</v>
      </c>
      <c r="K60" s="7">
        <v>13011753</v>
      </c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4750000</v>
      </c>
      <c r="K62" s="7">
        <v>4750000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25502</v>
      </c>
      <c r="K64" s="7">
        <v>3647</v>
      </c>
    </row>
    <row r="65" spans="1:11" ht="12.75">
      <c r="A65" s="205" t="s">
        <v>56</v>
      </c>
      <c r="B65" s="206"/>
      <c r="C65" s="206"/>
      <c r="D65" s="206"/>
      <c r="E65" s="206"/>
      <c r="F65" s="206"/>
      <c r="G65" s="206"/>
      <c r="H65" s="207"/>
      <c r="I65" s="1">
        <v>59</v>
      </c>
      <c r="J65" s="7"/>
      <c r="K65" s="7"/>
    </row>
    <row r="66" spans="1:11" ht="12.75">
      <c r="A66" s="205" t="s">
        <v>241</v>
      </c>
      <c r="B66" s="206"/>
      <c r="C66" s="206"/>
      <c r="D66" s="206"/>
      <c r="E66" s="206"/>
      <c r="F66" s="206"/>
      <c r="G66" s="206"/>
      <c r="H66" s="207"/>
      <c r="I66" s="1">
        <v>60</v>
      </c>
      <c r="J66" s="52">
        <f>J7+J8+J40+J65</f>
        <v>91901094</v>
      </c>
      <c r="K66" s="52">
        <f>K7+K8+K40+K65</f>
        <v>87396909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/>
      <c r="K67" s="8"/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202" t="s">
        <v>191</v>
      </c>
      <c r="B69" s="203"/>
      <c r="C69" s="203"/>
      <c r="D69" s="203"/>
      <c r="E69" s="203"/>
      <c r="F69" s="203"/>
      <c r="G69" s="203"/>
      <c r="H69" s="204"/>
      <c r="I69" s="3">
        <v>62</v>
      </c>
      <c r="J69" s="53">
        <f>J70+J71+J72+J78+J79+J82+J85</f>
        <v>62491738</v>
      </c>
      <c r="K69" s="53">
        <f>K70+K71+K72+K78+K79+K82+K85</f>
        <v>61319000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50315800</v>
      </c>
      <c r="K70" s="7">
        <v>50315800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/>
      <c r="K71" s="7"/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2">
        <f>J73+J74-J75+J76+J77</f>
        <v>10173049</v>
      </c>
      <c r="K72" s="52">
        <f>K73+K74-K75+K76+K77</f>
        <v>10173049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2927674</v>
      </c>
      <c r="K73" s="7">
        <v>2927674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6040183</v>
      </c>
      <c r="K74" s="7">
        <v>6040183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2856819</v>
      </c>
      <c r="K75" s="7">
        <v>2856819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4062011</v>
      </c>
      <c r="K77" s="7">
        <v>4062011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>
        <v>6712</v>
      </c>
      <c r="K78" s="7">
        <v>6712</v>
      </c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2">
        <f>J80-J81</f>
        <v>1819655</v>
      </c>
      <c r="K79" s="52">
        <f>K80-K81</f>
        <v>1996178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1819655</v>
      </c>
      <c r="K80" s="7">
        <v>1996178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2">
        <f>J83-J84</f>
        <v>176522</v>
      </c>
      <c r="K82" s="52">
        <f>K83-K84</f>
        <v>-1172739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176522</v>
      </c>
      <c r="K83" s="7"/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>
        <v>1172739</v>
      </c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205" t="s">
        <v>19</v>
      </c>
      <c r="B86" s="206"/>
      <c r="C86" s="206"/>
      <c r="D86" s="206"/>
      <c r="E86" s="206"/>
      <c r="F86" s="206"/>
      <c r="G86" s="206"/>
      <c r="H86" s="207"/>
      <c r="I86" s="1">
        <v>79</v>
      </c>
      <c r="J86" s="52">
        <f>SUM(J87:J89)</f>
        <v>3001678</v>
      </c>
      <c r="K86" s="52">
        <f>SUM(K87:K89)</f>
        <v>3001678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/>
      <c r="K87" s="7"/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>
        <v>1678</v>
      </c>
      <c r="K88" s="7">
        <v>1678</v>
      </c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>
        <v>3000000</v>
      </c>
      <c r="K89" s="7">
        <v>3000000</v>
      </c>
    </row>
    <row r="90" spans="1:11" ht="12.75">
      <c r="A90" s="205" t="s">
        <v>20</v>
      </c>
      <c r="B90" s="206"/>
      <c r="C90" s="206"/>
      <c r="D90" s="206"/>
      <c r="E90" s="206"/>
      <c r="F90" s="206"/>
      <c r="G90" s="206"/>
      <c r="H90" s="207"/>
      <c r="I90" s="1">
        <v>83</v>
      </c>
      <c r="J90" s="52">
        <f>SUM(J91:J99)</f>
        <v>40098</v>
      </c>
      <c r="K90" s="52">
        <f>SUM(K91:K99)</f>
        <v>0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>
        <v>40098</v>
      </c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/>
      <c r="K93" s="7"/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205" t="s">
        <v>21</v>
      </c>
      <c r="B100" s="206"/>
      <c r="C100" s="206"/>
      <c r="D100" s="206"/>
      <c r="E100" s="206"/>
      <c r="F100" s="206"/>
      <c r="G100" s="206"/>
      <c r="H100" s="207"/>
      <c r="I100" s="1">
        <v>93</v>
      </c>
      <c r="J100" s="52">
        <f>SUM(J101:J112)</f>
        <v>26209555</v>
      </c>
      <c r="K100" s="52">
        <f>SUM(K101:K112)</f>
        <v>22940256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18224128</v>
      </c>
      <c r="K101" s="7">
        <v>15115697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/>
      <c r="K102" s="7"/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/>
      <c r="K103" s="7"/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/>
      <c r="K104" s="7"/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676471</v>
      </c>
      <c r="K105" s="7">
        <v>421748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>
        <v>6211622</v>
      </c>
      <c r="K107" s="7">
        <v>6822027</v>
      </c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210697</v>
      </c>
      <c r="K108" s="7">
        <v>166643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886637</v>
      </c>
      <c r="K109" s="7">
        <v>354246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/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/>
      <c r="K112" s="7">
        <v>59895</v>
      </c>
    </row>
    <row r="113" spans="1:11" ht="12.75">
      <c r="A113" s="205" t="s">
        <v>1</v>
      </c>
      <c r="B113" s="206"/>
      <c r="C113" s="206"/>
      <c r="D113" s="206"/>
      <c r="E113" s="206"/>
      <c r="F113" s="206"/>
      <c r="G113" s="206"/>
      <c r="H113" s="207"/>
      <c r="I113" s="1">
        <v>106</v>
      </c>
      <c r="J113" s="7">
        <v>158025</v>
      </c>
      <c r="K113" s="7">
        <v>135975</v>
      </c>
    </row>
    <row r="114" spans="1:11" ht="12.75">
      <c r="A114" s="205" t="s">
        <v>25</v>
      </c>
      <c r="B114" s="206"/>
      <c r="C114" s="206"/>
      <c r="D114" s="206"/>
      <c r="E114" s="206"/>
      <c r="F114" s="206"/>
      <c r="G114" s="206"/>
      <c r="H114" s="207"/>
      <c r="I114" s="1">
        <v>107</v>
      </c>
      <c r="J114" s="52">
        <f>J69+J86+J90+J100+J113</f>
        <v>91901094</v>
      </c>
      <c r="K114" s="52">
        <f>K69+K86+K90+K100+K113</f>
        <v>87396909</v>
      </c>
    </row>
    <row r="115" spans="1:11" ht="12.75">
      <c r="A115" s="227" t="s">
        <v>57</v>
      </c>
      <c r="B115" s="228"/>
      <c r="C115" s="228"/>
      <c r="D115" s="228"/>
      <c r="E115" s="228"/>
      <c r="F115" s="228"/>
      <c r="G115" s="228"/>
      <c r="H115" s="229"/>
      <c r="I115" s="2">
        <v>108</v>
      </c>
      <c r="J115" s="8"/>
      <c r="K115" s="8"/>
    </row>
    <row r="116" spans="1:11" ht="12.75">
      <c r="A116" s="214" t="s">
        <v>310</v>
      </c>
      <c r="B116" s="230"/>
      <c r="C116" s="230"/>
      <c r="D116" s="230"/>
      <c r="E116" s="230"/>
      <c r="F116" s="230"/>
      <c r="G116" s="230"/>
      <c r="H116" s="230"/>
      <c r="I116" s="231"/>
      <c r="J116" s="231"/>
      <c r="K116" s="232"/>
    </row>
    <row r="117" spans="1:11" ht="12.75">
      <c r="A117" s="202" t="s">
        <v>186</v>
      </c>
      <c r="B117" s="203"/>
      <c r="C117" s="203"/>
      <c r="D117" s="203"/>
      <c r="E117" s="203"/>
      <c r="F117" s="203"/>
      <c r="G117" s="203"/>
      <c r="H117" s="203"/>
      <c r="I117" s="233"/>
      <c r="J117" s="233"/>
      <c r="K117" s="234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20" t="s">
        <v>9</v>
      </c>
      <c r="B119" s="221"/>
      <c r="C119" s="221"/>
      <c r="D119" s="221"/>
      <c r="E119" s="221"/>
      <c r="F119" s="221"/>
      <c r="G119" s="221"/>
      <c r="H119" s="222"/>
      <c r="I119" s="4">
        <v>110</v>
      </c>
      <c r="J119" s="8"/>
      <c r="K119" s="8"/>
    </row>
    <row r="120" spans="1:11" ht="12.75">
      <c r="A120" s="223" t="s">
        <v>311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</row>
    <row r="121" spans="1:11" ht="12.75">
      <c r="A121" s="225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0">
      <selection activeCell="L20" sqref="L20"/>
    </sheetView>
  </sheetViews>
  <sheetFormatPr defaultColWidth="9.140625" defaultRowHeight="12.75"/>
  <cols>
    <col min="1" max="9" width="9.140625" style="51" customWidth="1"/>
    <col min="10" max="10" width="9.8515625" style="51" customWidth="1"/>
    <col min="11" max="11" width="10.00390625" style="51" customWidth="1"/>
    <col min="12" max="12" width="9.8515625" style="51" customWidth="1"/>
    <col min="13" max="13" width="10.28125" style="51" customWidth="1"/>
    <col min="14" max="16384" width="9.140625" style="51" customWidth="1"/>
  </cols>
  <sheetData>
    <row r="1" spans="1:13" ht="12.75" customHeight="1">
      <c r="A1" s="190" t="s">
        <v>154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12.75" customHeight="1">
      <c r="A2" s="244" t="s">
        <v>344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7" t="s">
        <v>343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7" t="s">
        <v>279</v>
      </c>
      <c r="J4" s="235" t="s">
        <v>319</v>
      </c>
      <c r="K4" s="235"/>
      <c r="L4" s="235" t="s">
        <v>320</v>
      </c>
      <c r="M4" s="235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35">
        <v>1</v>
      </c>
      <c r="B6" s="235"/>
      <c r="C6" s="235"/>
      <c r="D6" s="235"/>
      <c r="E6" s="235"/>
      <c r="F6" s="235"/>
      <c r="G6" s="235"/>
      <c r="H6" s="235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02" t="s">
        <v>26</v>
      </c>
      <c r="B7" s="203"/>
      <c r="C7" s="203"/>
      <c r="D7" s="203"/>
      <c r="E7" s="203"/>
      <c r="F7" s="203"/>
      <c r="G7" s="203"/>
      <c r="H7" s="204"/>
      <c r="I7" s="3">
        <v>111</v>
      </c>
      <c r="J7" s="53">
        <f>SUM(J8:J9)</f>
        <v>742746</v>
      </c>
      <c r="K7" s="53">
        <f>SUM(K8:K9)</f>
        <v>299315</v>
      </c>
      <c r="L7" s="53">
        <f>SUM(L8:L9)</f>
        <v>1583838</v>
      </c>
      <c r="M7" s="53">
        <f>SUM(M8:M9)</f>
        <v>935013</v>
      </c>
    </row>
    <row r="8" spans="1:13" ht="12.75">
      <c r="A8" s="205" t="s">
        <v>152</v>
      </c>
      <c r="B8" s="206"/>
      <c r="C8" s="206"/>
      <c r="D8" s="206"/>
      <c r="E8" s="206"/>
      <c r="F8" s="206"/>
      <c r="G8" s="206"/>
      <c r="H8" s="207"/>
      <c r="I8" s="1">
        <v>112</v>
      </c>
      <c r="J8" s="7">
        <v>736325</v>
      </c>
      <c r="K8" s="7">
        <v>297200</v>
      </c>
      <c r="L8" s="7">
        <v>1262361</v>
      </c>
      <c r="M8" s="7">
        <v>1179936</v>
      </c>
    </row>
    <row r="9" spans="1:13" ht="12.75">
      <c r="A9" s="205" t="s">
        <v>103</v>
      </c>
      <c r="B9" s="206"/>
      <c r="C9" s="206"/>
      <c r="D9" s="206"/>
      <c r="E9" s="206"/>
      <c r="F9" s="206"/>
      <c r="G9" s="206"/>
      <c r="H9" s="207"/>
      <c r="I9" s="1">
        <v>113</v>
      </c>
      <c r="J9" s="7">
        <v>6421</v>
      </c>
      <c r="K9" s="7">
        <v>2115</v>
      </c>
      <c r="L9" s="7">
        <v>321477</v>
      </c>
      <c r="M9" s="7">
        <v>-244923</v>
      </c>
    </row>
    <row r="10" spans="1:13" ht="12.75">
      <c r="A10" s="205" t="s">
        <v>12</v>
      </c>
      <c r="B10" s="206"/>
      <c r="C10" s="206"/>
      <c r="D10" s="206"/>
      <c r="E10" s="206"/>
      <c r="F10" s="206"/>
      <c r="G10" s="206"/>
      <c r="H10" s="207"/>
      <c r="I10" s="1">
        <v>114</v>
      </c>
      <c r="J10" s="52">
        <f>J11+J12+J16+J20+J21+J22+J25+J26</f>
        <v>2657232</v>
      </c>
      <c r="K10" s="52">
        <f>K11+K12+K16+K20+K21+K22+K25+K26</f>
        <v>1354056</v>
      </c>
      <c r="L10" s="52">
        <f>L11+L12+L16+L20+L21+L22+L25+L26</f>
        <v>2988170</v>
      </c>
      <c r="M10" s="52">
        <f>M11+M12+M16+M20+M21+M22+M25+M26</f>
        <v>1641660</v>
      </c>
    </row>
    <row r="11" spans="1:13" ht="12.75">
      <c r="A11" s="205" t="s">
        <v>104</v>
      </c>
      <c r="B11" s="206"/>
      <c r="C11" s="206"/>
      <c r="D11" s="206"/>
      <c r="E11" s="206"/>
      <c r="F11" s="206"/>
      <c r="G11" s="206"/>
      <c r="H11" s="207"/>
      <c r="I11" s="1">
        <v>115</v>
      </c>
      <c r="J11" s="7"/>
      <c r="K11" s="7"/>
      <c r="L11" s="7"/>
      <c r="M11" s="7"/>
    </row>
    <row r="12" spans="1:13" ht="12.75">
      <c r="A12" s="205" t="s">
        <v>22</v>
      </c>
      <c r="B12" s="206"/>
      <c r="C12" s="206"/>
      <c r="D12" s="206"/>
      <c r="E12" s="206"/>
      <c r="F12" s="206"/>
      <c r="G12" s="206"/>
      <c r="H12" s="207"/>
      <c r="I12" s="1">
        <v>116</v>
      </c>
      <c r="J12" s="52">
        <f>SUM(J13:J15)</f>
        <v>738505</v>
      </c>
      <c r="K12" s="52">
        <f>SUM(K13:K15)</f>
        <v>352842</v>
      </c>
      <c r="L12" s="52">
        <f>SUM(L13:L15)</f>
        <v>929838</v>
      </c>
      <c r="M12" s="52">
        <f>SUM(M13:M15)</f>
        <v>613646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92686</v>
      </c>
      <c r="K13" s="7">
        <v>56309</v>
      </c>
      <c r="L13" s="7">
        <v>128486</v>
      </c>
      <c r="M13" s="7">
        <v>92047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122300</v>
      </c>
      <c r="K14" s="7"/>
      <c r="L14" s="7"/>
      <c r="M14" s="7"/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523519</v>
      </c>
      <c r="K15" s="7">
        <v>296533</v>
      </c>
      <c r="L15" s="7">
        <v>801352</v>
      </c>
      <c r="M15" s="7">
        <v>521599</v>
      </c>
    </row>
    <row r="16" spans="1:13" ht="12.75">
      <c r="A16" s="205" t="s">
        <v>23</v>
      </c>
      <c r="B16" s="206"/>
      <c r="C16" s="206"/>
      <c r="D16" s="206"/>
      <c r="E16" s="206"/>
      <c r="F16" s="206"/>
      <c r="G16" s="206"/>
      <c r="H16" s="207"/>
      <c r="I16" s="1">
        <v>120</v>
      </c>
      <c r="J16" s="52">
        <f>SUM(J17:J19)</f>
        <v>921799</v>
      </c>
      <c r="K16" s="52">
        <f>SUM(K17:K19)</f>
        <v>472614</v>
      </c>
      <c r="L16" s="52">
        <f>SUM(L17:L19)</f>
        <v>776820</v>
      </c>
      <c r="M16" s="52">
        <f>SUM(M17:M19)</f>
        <v>387254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629215</v>
      </c>
      <c r="K17" s="7">
        <v>322604</v>
      </c>
      <c r="L17" s="7">
        <v>478830</v>
      </c>
      <c r="M17" s="7">
        <v>212914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157304</v>
      </c>
      <c r="K18" s="7">
        <v>80651</v>
      </c>
      <c r="L18" s="7">
        <v>187815</v>
      </c>
      <c r="M18" s="7">
        <v>121336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135280</v>
      </c>
      <c r="K19" s="7">
        <v>69359</v>
      </c>
      <c r="L19" s="7">
        <v>110175</v>
      </c>
      <c r="M19" s="7">
        <v>53004</v>
      </c>
    </row>
    <row r="20" spans="1:13" ht="12.75">
      <c r="A20" s="205" t="s">
        <v>105</v>
      </c>
      <c r="B20" s="206"/>
      <c r="C20" s="206"/>
      <c r="D20" s="206"/>
      <c r="E20" s="206"/>
      <c r="F20" s="206"/>
      <c r="G20" s="206"/>
      <c r="H20" s="207"/>
      <c r="I20" s="1">
        <v>124</v>
      </c>
      <c r="J20" s="7">
        <v>602271</v>
      </c>
      <c r="K20" s="7">
        <v>300713</v>
      </c>
      <c r="L20" s="7">
        <v>995943</v>
      </c>
      <c r="M20" s="7">
        <v>493449</v>
      </c>
    </row>
    <row r="21" spans="1:13" ht="12.75">
      <c r="A21" s="205" t="s">
        <v>106</v>
      </c>
      <c r="B21" s="206"/>
      <c r="C21" s="206"/>
      <c r="D21" s="206"/>
      <c r="E21" s="206"/>
      <c r="F21" s="206"/>
      <c r="G21" s="206"/>
      <c r="H21" s="207"/>
      <c r="I21" s="1">
        <v>125</v>
      </c>
      <c r="J21" s="7">
        <v>394657</v>
      </c>
      <c r="K21" s="7">
        <v>227887</v>
      </c>
      <c r="L21" s="7">
        <v>285569</v>
      </c>
      <c r="M21" s="7">
        <v>147311</v>
      </c>
    </row>
    <row r="22" spans="1:13" ht="12.75">
      <c r="A22" s="205" t="s">
        <v>24</v>
      </c>
      <c r="B22" s="206"/>
      <c r="C22" s="206"/>
      <c r="D22" s="206"/>
      <c r="E22" s="206"/>
      <c r="F22" s="206"/>
      <c r="G22" s="206"/>
      <c r="H22" s="207"/>
      <c r="I22" s="1">
        <v>126</v>
      </c>
      <c r="J22" s="52">
        <f>SUM(J23:J24)</f>
        <v>0</v>
      </c>
      <c r="K22" s="52">
        <f>SUM(K23:K24)</f>
        <v>0</v>
      </c>
      <c r="L22" s="52">
        <f>SUM(L23:L24)</f>
        <v>0</v>
      </c>
      <c r="M22" s="52">
        <f>SUM(M23:M24)</f>
        <v>0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/>
      <c r="K24" s="7"/>
      <c r="L24" s="7"/>
      <c r="M24" s="7"/>
    </row>
    <row r="25" spans="1:13" ht="12.75">
      <c r="A25" s="205" t="s">
        <v>107</v>
      </c>
      <c r="B25" s="206"/>
      <c r="C25" s="206"/>
      <c r="D25" s="206"/>
      <c r="E25" s="206"/>
      <c r="F25" s="206"/>
      <c r="G25" s="206"/>
      <c r="H25" s="207"/>
      <c r="I25" s="1">
        <v>129</v>
      </c>
      <c r="J25" s="7"/>
      <c r="K25" s="7"/>
      <c r="L25" s="7"/>
      <c r="M25" s="7"/>
    </row>
    <row r="26" spans="1:13" ht="12.75">
      <c r="A26" s="205" t="s">
        <v>50</v>
      </c>
      <c r="B26" s="206"/>
      <c r="C26" s="206"/>
      <c r="D26" s="206"/>
      <c r="E26" s="206"/>
      <c r="F26" s="206"/>
      <c r="G26" s="206"/>
      <c r="H26" s="207"/>
      <c r="I26" s="1">
        <v>130</v>
      </c>
      <c r="J26" s="7"/>
      <c r="K26" s="7"/>
      <c r="L26" s="7"/>
      <c r="M26" s="7"/>
    </row>
    <row r="27" spans="1:13" ht="12.75">
      <c r="A27" s="205" t="s">
        <v>213</v>
      </c>
      <c r="B27" s="206"/>
      <c r="C27" s="206"/>
      <c r="D27" s="206"/>
      <c r="E27" s="206"/>
      <c r="F27" s="206"/>
      <c r="G27" s="206"/>
      <c r="H27" s="207"/>
      <c r="I27" s="1">
        <v>131</v>
      </c>
      <c r="J27" s="52">
        <f>SUM(J28:J32)</f>
        <v>353395</v>
      </c>
      <c r="K27" s="52">
        <f>SUM(K28:K32)</f>
        <v>180657</v>
      </c>
      <c r="L27" s="52">
        <f>SUM(L28:L32)</f>
        <v>353496</v>
      </c>
      <c r="M27" s="52">
        <f>SUM(M28:M32)</f>
        <v>176703</v>
      </c>
    </row>
    <row r="28" spans="1:13" ht="12.75">
      <c r="A28" s="205" t="s">
        <v>227</v>
      </c>
      <c r="B28" s="206"/>
      <c r="C28" s="206"/>
      <c r="D28" s="206"/>
      <c r="E28" s="206"/>
      <c r="F28" s="206"/>
      <c r="G28" s="206"/>
      <c r="H28" s="207"/>
      <c r="I28" s="1">
        <v>132</v>
      </c>
      <c r="J28" s="7"/>
      <c r="K28" s="7"/>
      <c r="L28" s="7"/>
      <c r="M28" s="7"/>
    </row>
    <row r="29" spans="1:13" ht="12.75">
      <c r="A29" s="205" t="s">
        <v>155</v>
      </c>
      <c r="B29" s="206"/>
      <c r="C29" s="206"/>
      <c r="D29" s="206"/>
      <c r="E29" s="206"/>
      <c r="F29" s="206"/>
      <c r="G29" s="206"/>
      <c r="H29" s="207"/>
      <c r="I29" s="1">
        <v>133</v>
      </c>
      <c r="J29" s="7">
        <v>353395</v>
      </c>
      <c r="K29" s="7">
        <v>180657</v>
      </c>
      <c r="L29" s="7">
        <v>353496</v>
      </c>
      <c r="M29" s="7">
        <v>176703</v>
      </c>
    </row>
    <row r="30" spans="1:13" ht="12.75">
      <c r="A30" s="205" t="s">
        <v>139</v>
      </c>
      <c r="B30" s="206"/>
      <c r="C30" s="206"/>
      <c r="D30" s="206"/>
      <c r="E30" s="206"/>
      <c r="F30" s="206"/>
      <c r="G30" s="206"/>
      <c r="H30" s="207"/>
      <c r="I30" s="1">
        <v>134</v>
      </c>
      <c r="J30" s="7"/>
      <c r="K30" s="7"/>
      <c r="L30" s="7"/>
      <c r="M30" s="7"/>
    </row>
    <row r="31" spans="1:13" ht="12.75">
      <c r="A31" s="205" t="s">
        <v>223</v>
      </c>
      <c r="B31" s="206"/>
      <c r="C31" s="206"/>
      <c r="D31" s="206"/>
      <c r="E31" s="206"/>
      <c r="F31" s="206"/>
      <c r="G31" s="206"/>
      <c r="H31" s="207"/>
      <c r="I31" s="1">
        <v>135</v>
      </c>
      <c r="J31" s="7"/>
      <c r="K31" s="7"/>
      <c r="L31" s="7"/>
      <c r="M31" s="7"/>
    </row>
    <row r="32" spans="1:13" ht="12.75">
      <c r="A32" s="205" t="s">
        <v>140</v>
      </c>
      <c r="B32" s="206"/>
      <c r="C32" s="206"/>
      <c r="D32" s="206"/>
      <c r="E32" s="206"/>
      <c r="F32" s="206"/>
      <c r="G32" s="206"/>
      <c r="H32" s="207"/>
      <c r="I32" s="1">
        <v>136</v>
      </c>
      <c r="J32" s="7"/>
      <c r="K32" s="7"/>
      <c r="L32" s="7"/>
      <c r="M32" s="7"/>
    </row>
    <row r="33" spans="1:13" ht="12.75">
      <c r="A33" s="205" t="s">
        <v>214</v>
      </c>
      <c r="B33" s="206"/>
      <c r="C33" s="206"/>
      <c r="D33" s="206"/>
      <c r="E33" s="206"/>
      <c r="F33" s="206"/>
      <c r="G33" s="206"/>
      <c r="H33" s="207"/>
      <c r="I33" s="1">
        <v>137</v>
      </c>
      <c r="J33" s="52">
        <f>SUM(J34:J37)</f>
        <v>30114</v>
      </c>
      <c r="K33" s="52">
        <f>SUM(K34:K37)</f>
        <v>13277</v>
      </c>
      <c r="L33" s="52">
        <f>SUM(L34:L37)</f>
        <v>121903</v>
      </c>
      <c r="M33" s="52">
        <f>SUM(M34:M37)</f>
        <v>17131</v>
      </c>
    </row>
    <row r="34" spans="1:13" ht="12.75">
      <c r="A34" s="205" t="s">
        <v>66</v>
      </c>
      <c r="B34" s="206"/>
      <c r="C34" s="206"/>
      <c r="D34" s="206"/>
      <c r="E34" s="206"/>
      <c r="F34" s="206"/>
      <c r="G34" s="206"/>
      <c r="H34" s="207"/>
      <c r="I34" s="1">
        <v>138</v>
      </c>
      <c r="J34" s="7"/>
      <c r="K34" s="7"/>
      <c r="L34" s="7"/>
      <c r="M34" s="7"/>
    </row>
    <row r="35" spans="1:13" ht="12.75">
      <c r="A35" s="205" t="s">
        <v>65</v>
      </c>
      <c r="B35" s="206"/>
      <c r="C35" s="206"/>
      <c r="D35" s="206"/>
      <c r="E35" s="206"/>
      <c r="F35" s="206"/>
      <c r="G35" s="206"/>
      <c r="H35" s="207"/>
      <c r="I35" s="1">
        <v>139</v>
      </c>
      <c r="J35" s="7">
        <v>30114</v>
      </c>
      <c r="K35" s="7">
        <v>13277</v>
      </c>
      <c r="L35" s="7">
        <v>121903</v>
      </c>
      <c r="M35" s="7">
        <v>17131</v>
      </c>
    </row>
    <row r="36" spans="1:13" ht="12.75">
      <c r="A36" s="205" t="s">
        <v>224</v>
      </c>
      <c r="B36" s="206"/>
      <c r="C36" s="206"/>
      <c r="D36" s="206"/>
      <c r="E36" s="206"/>
      <c r="F36" s="206"/>
      <c r="G36" s="206"/>
      <c r="H36" s="207"/>
      <c r="I36" s="1">
        <v>140</v>
      </c>
      <c r="J36" s="7"/>
      <c r="K36" s="7"/>
      <c r="L36" s="7"/>
      <c r="M36" s="7"/>
    </row>
    <row r="37" spans="1:13" ht="12.75">
      <c r="A37" s="205" t="s">
        <v>67</v>
      </c>
      <c r="B37" s="206"/>
      <c r="C37" s="206"/>
      <c r="D37" s="206"/>
      <c r="E37" s="206"/>
      <c r="F37" s="206"/>
      <c r="G37" s="206"/>
      <c r="H37" s="207"/>
      <c r="I37" s="1">
        <v>141</v>
      </c>
      <c r="J37" s="7"/>
      <c r="K37" s="7"/>
      <c r="L37" s="7"/>
      <c r="M37" s="7"/>
    </row>
    <row r="38" spans="1:13" ht="12.75">
      <c r="A38" s="205" t="s">
        <v>195</v>
      </c>
      <c r="B38" s="206"/>
      <c r="C38" s="206"/>
      <c r="D38" s="206"/>
      <c r="E38" s="206"/>
      <c r="F38" s="206"/>
      <c r="G38" s="206"/>
      <c r="H38" s="207"/>
      <c r="I38" s="1">
        <v>142</v>
      </c>
      <c r="J38" s="7"/>
      <c r="K38" s="7"/>
      <c r="L38" s="7"/>
      <c r="M38" s="7"/>
    </row>
    <row r="39" spans="1:13" ht="12.75">
      <c r="A39" s="205" t="s">
        <v>196</v>
      </c>
      <c r="B39" s="206"/>
      <c r="C39" s="206"/>
      <c r="D39" s="206"/>
      <c r="E39" s="206"/>
      <c r="F39" s="206"/>
      <c r="G39" s="206"/>
      <c r="H39" s="207"/>
      <c r="I39" s="1">
        <v>143</v>
      </c>
      <c r="J39" s="7"/>
      <c r="K39" s="7"/>
      <c r="L39" s="7"/>
      <c r="M39" s="7"/>
    </row>
    <row r="40" spans="1:13" ht="12.75">
      <c r="A40" s="205" t="s">
        <v>225</v>
      </c>
      <c r="B40" s="206"/>
      <c r="C40" s="206"/>
      <c r="D40" s="206"/>
      <c r="E40" s="206"/>
      <c r="F40" s="206"/>
      <c r="G40" s="206"/>
      <c r="H40" s="207"/>
      <c r="I40" s="1">
        <v>144</v>
      </c>
      <c r="J40" s="7"/>
      <c r="K40" s="7"/>
      <c r="L40" s="7"/>
      <c r="M40" s="7"/>
    </row>
    <row r="41" spans="1:13" ht="12.75">
      <c r="A41" s="205" t="s">
        <v>226</v>
      </c>
      <c r="B41" s="206"/>
      <c r="C41" s="206"/>
      <c r="D41" s="206"/>
      <c r="E41" s="206"/>
      <c r="F41" s="206"/>
      <c r="G41" s="206"/>
      <c r="H41" s="207"/>
      <c r="I41" s="1">
        <v>145</v>
      </c>
      <c r="J41" s="7"/>
      <c r="K41" s="7"/>
      <c r="L41" s="7"/>
      <c r="M41" s="7"/>
    </row>
    <row r="42" spans="1:13" ht="12.75">
      <c r="A42" s="205" t="s">
        <v>215</v>
      </c>
      <c r="B42" s="206"/>
      <c r="C42" s="206"/>
      <c r="D42" s="206"/>
      <c r="E42" s="206"/>
      <c r="F42" s="206"/>
      <c r="G42" s="206"/>
      <c r="H42" s="207"/>
      <c r="I42" s="1">
        <v>146</v>
      </c>
      <c r="J42" s="52">
        <f>J7+J27+J38+J40</f>
        <v>1096141</v>
      </c>
      <c r="K42" s="52">
        <f>K7+K27+K38+K40</f>
        <v>479972</v>
      </c>
      <c r="L42" s="52">
        <f>L7+L27+L38+L40</f>
        <v>1937334</v>
      </c>
      <c r="M42" s="52">
        <f>M7+M27+M38+M40</f>
        <v>1111716</v>
      </c>
    </row>
    <row r="43" spans="1:13" ht="12.75">
      <c r="A43" s="205" t="s">
        <v>216</v>
      </c>
      <c r="B43" s="206"/>
      <c r="C43" s="206"/>
      <c r="D43" s="206"/>
      <c r="E43" s="206"/>
      <c r="F43" s="206"/>
      <c r="G43" s="206"/>
      <c r="H43" s="207"/>
      <c r="I43" s="1">
        <v>147</v>
      </c>
      <c r="J43" s="52">
        <f>J10+J33+J39+J41</f>
        <v>2687346</v>
      </c>
      <c r="K43" s="52">
        <f>K10+K33+K39+K41</f>
        <v>1367333</v>
      </c>
      <c r="L43" s="52">
        <f>L10+L33+L39+L41</f>
        <v>3110073</v>
      </c>
      <c r="M43" s="52">
        <f>M10+M33+M39+M41</f>
        <v>1658791</v>
      </c>
    </row>
    <row r="44" spans="1:13" ht="12.75">
      <c r="A44" s="205" t="s">
        <v>236</v>
      </c>
      <c r="B44" s="206"/>
      <c r="C44" s="206"/>
      <c r="D44" s="206"/>
      <c r="E44" s="206"/>
      <c r="F44" s="206"/>
      <c r="G44" s="206"/>
      <c r="H44" s="207"/>
      <c r="I44" s="1">
        <v>148</v>
      </c>
      <c r="J44" s="52">
        <f>J42-J43</f>
        <v>-1591205</v>
      </c>
      <c r="K44" s="52">
        <f>K42-K43</f>
        <v>-887361</v>
      </c>
      <c r="L44" s="52">
        <f>L42-L43</f>
        <v>-1172739</v>
      </c>
      <c r="M44" s="52">
        <f>M42-M43</f>
        <v>-547075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2">
        <f>IF(J42&gt;J43,J42-J43,0)</f>
        <v>0</v>
      </c>
      <c r="K45" s="52">
        <f>IF(K42&gt;K43,K42-K43,0)</f>
        <v>0</v>
      </c>
      <c r="L45" s="52">
        <f>IF(L42&gt;L43,L42-L43,0)</f>
        <v>0</v>
      </c>
      <c r="M45" s="52">
        <f>IF(M42&gt;M43,M42-M43,0)</f>
        <v>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2">
        <f>IF(J43&gt;J42,J43-J42,0)</f>
        <v>1591205</v>
      </c>
      <c r="K46" s="52">
        <f>IF(K43&gt;K42,K43-K42,0)</f>
        <v>887361</v>
      </c>
      <c r="L46" s="52">
        <f>IF(L43&gt;L42,L43-L42,0)</f>
        <v>1172739</v>
      </c>
      <c r="M46" s="52">
        <f>IF(M43&gt;M42,M43-M42,0)</f>
        <v>547075</v>
      </c>
    </row>
    <row r="47" spans="1:13" ht="12.75">
      <c r="A47" s="205" t="s">
        <v>217</v>
      </c>
      <c r="B47" s="206"/>
      <c r="C47" s="206"/>
      <c r="D47" s="206"/>
      <c r="E47" s="206"/>
      <c r="F47" s="206"/>
      <c r="G47" s="206"/>
      <c r="H47" s="207"/>
      <c r="I47" s="1">
        <v>151</v>
      </c>
      <c r="J47" s="7"/>
      <c r="K47" s="7"/>
      <c r="L47" s="7"/>
      <c r="M47" s="7"/>
    </row>
    <row r="48" spans="1:13" ht="12.75">
      <c r="A48" s="205" t="s">
        <v>237</v>
      </c>
      <c r="B48" s="206"/>
      <c r="C48" s="206"/>
      <c r="D48" s="206"/>
      <c r="E48" s="206"/>
      <c r="F48" s="206"/>
      <c r="G48" s="206"/>
      <c r="H48" s="207"/>
      <c r="I48" s="1">
        <v>152</v>
      </c>
      <c r="J48" s="52">
        <f>J44-J47</f>
        <v>-1591205</v>
      </c>
      <c r="K48" s="52">
        <f>K44-K47</f>
        <v>-887361</v>
      </c>
      <c r="L48" s="52">
        <f>L44-L47</f>
        <v>-1172739</v>
      </c>
      <c r="M48" s="52">
        <f>M44-M47</f>
        <v>-547075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2">
        <f>IF(J48&gt;0,J48,0)</f>
        <v>0</v>
      </c>
      <c r="K49" s="52">
        <f>IF(K48&gt;0,K48,0)</f>
        <v>0</v>
      </c>
      <c r="L49" s="52">
        <f>IF(L48&gt;0,L48,0)</f>
        <v>0</v>
      </c>
      <c r="M49" s="52">
        <f>IF(M48&gt;0,M48,0)</f>
        <v>0</v>
      </c>
    </row>
    <row r="50" spans="1:13" ht="12.75">
      <c r="A50" s="238" t="s">
        <v>220</v>
      </c>
      <c r="B50" s="239"/>
      <c r="C50" s="239"/>
      <c r="D50" s="239"/>
      <c r="E50" s="239"/>
      <c r="F50" s="239"/>
      <c r="G50" s="239"/>
      <c r="H50" s="240"/>
      <c r="I50" s="2">
        <v>154</v>
      </c>
      <c r="J50" s="60">
        <f>IF(J48&lt;0,-J48,0)</f>
        <v>1591205</v>
      </c>
      <c r="K50" s="60">
        <f>IF(K48&lt;0,-K48,0)</f>
        <v>887361</v>
      </c>
      <c r="L50" s="60">
        <f>IF(L48&lt;0,-L48,0)</f>
        <v>1172739</v>
      </c>
      <c r="M50" s="60">
        <f>IF(M48&lt;0,-M48,0)</f>
        <v>547075</v>
      </c>
    </row>
    <row r="51" spans="1:13" ht="12.75" customHeight="1">
      <c r="A51" s="214" t="s">
        <v>312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</row>
    <row r="52" spans="1:13" ht="12.75" customHeight="1">
      <c r="A52" s="202" t="s">
        <v>187</v>
      </c>
      <c r="B52" s="203"/>
      <c r="C52" s="203"/>
      <c r="D52" s="203"/>
      <c r="E52" s="203"/>
      <c r="F52" s="203"/>
      <c r="G52" s="203"/>
      <c r="H52" s="203"/>
      <c r="I52" s="54"/>
      <c r="J52" s="54"/>
      <c r="K52" s="54"/>
      <c r="L52" s="54"/>
      <c r="M52" s="61"/>
    </row>
    <row r="53" spans="1:13" ht="12.75">
      <c r="A53" s="241" t="s">
        <v>234</v>
      </c>
      <c r="B53" s="242"/>
      <c r="C53" s="242"/>
      <c r="D53" s="242"/>
      <c r="E53" s="242"/>
      <c r="F53" s="242"/>
      <c r="G53" s="242"/>
      <c r="H53" s="243"/>
      <c r="I53" s="1">
        <v>155</v>
      </c>
      <c r="J53" s="7"/>
      <c r="K53" s="7"/>
      <c r="L53" s="7"/>
      <c r="M53" s="7"/>
    </row>
    <row r="54" spans="1:13" ht="12.75">
      <c r="A54" s="241" t="s">
        <v>235</v>
      </c>
      <c r="B54" s="242"/>
      <c r="C54" s="242"/>
      <c r="D54" s="242"/>
      <c r="E54" s="242"/>
      <c r="F54" s="242"/>
      <c r="G54" s="242"/>
      <c r="H54" s="243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</row>
    <row r="56" spans="1:13" ht="12.75">
      <c r="A56" s="202" t="s">
        <v>204</v>
      </c>
      <c r="B56" s="203"/>
      <c r="C56" s="203"/>
      <c r="D56" s="203"/>
      <c r="E56" s="203"/>
      <c r="F56" s="203"/>
      <c r="G56" s="203"/>
      <c r="H56" s="204"/>
      <c r="I56" s="9">
        <v>157</v>
      </c>
      <c r="J56" s="6"/>
      <c r="K56" s="6"/>
      <c r="L56" s="6"/>
      <c r="M56" s="6"/>
    </row>
    <row r="57" spans="1:13" ht="12.75">
      <c r="A57" s="205" t="s">
        <v>221</v>
      </c>
      <c r="B57" s="206"/>
      <c r="C57" s="206"/>
      <c r="D57" s="206"/>
      <c r="E57" s="206"/>
      <c r="F57" s="206"/>
      <c r="G57" s="206"/>
      <c r="H57" s="207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05" t="s">
        <v>228</v>
      </c>
      <c r="B58" s="206"/>
      <c r="C58" s="206"/>
      <c r="D58" s="206"/>
      <c r="E58" s="206"/>
      <c r="F58" s="206"/>
      <c r="G58" s="206"/>
      <c r="H58" s="207"/>
      <c r="I58" s="1">
        <v>159</v>
      </c>
      <c r="J58" s="7"/>
      <c r="K58" s="7"/>
      <c r="L58" s="7"/>
      <c r="M58" s="7"/>
    </row>
    <row r="59" spans="1:13" ht="12.75">
      <c r="A59" s="205" t="s">
        <v>229</v>
      </c>
      <c r="B59" s="206"/>
      <c r="C59" s="206"/>
      <c r="D59" s="206"/>
      <c r="E59" s="206"/>
      <c r="F59" s="206"/>
      <c r="G59" s="206"/>
      <c r="H59" s="207"/>
      <c r="I59" s="1">
        <v>160</v>
      </c>
      <c r="J59" s="7"/>
      <c r="K59" s="7"/>
      <c r="L59" s="7"/>
      <c r="M59" s="7"/>
    </row>
    <row r="60" spans="1:13" ht="12.75">
      <c r="A60" s="205" t="s">
        <v>45</v>
      </c>
      <c r="B60" s="206"/>
      <c r="C60" s="206"/>
      <c r="D60" s="206"/>
      <c r="E60" s="206"/>
      <c r="F60" s="206"/>
      <c r="G60" s="206"/>
      <c r="H60" s="207"/>
      <c r="I60" s="1">
        <v>161</v>
      </c>
      <c r="J60" s="7"/>
      <c r="K60" s="7"/>
      <c r="L60" s="7"/>
      <c r="M60" s="7"/>
    </row>
    <row r="61" spans="1:13" ht="12.75">
      <c r="A61" s="205" t="s">
        <v>230</v>
      </c>
      <c r="B61" s="206"/>
      <c r="C61" s="206"/>
      <c r="D61" s="206"/>
      <c r="E61" s="206"/>
      <c r="F61" s="206"/>
      <c r="G61" s="206"/>
      <c r="H61" s="207"/>
      <c r="I61" s="1">
        <v>162</v>
      </c>
      <c r="J61" s="7"/>
      <c r="K61" s="7"/>
      <c r="L61" s="7"/>
      <c r="M61" s="7"/>
    </row>
    <row r="62" spans="1:13" ht="12.75">
      <c r="A62" s="205" t="s">
        <v>231</v>
      </c>
      <c r="B62" s="206"/>
      <c r="C62" s="206"/>
      <c r="D62" s="206"/>
      <c r="E62" s="206"/>
      <c r="F62" s="206"/>
      <c r="G62" s="206"/>
      <c r="H62" s="207"/>
      <c r="I62" s="1">
        <v>163</v>
      </c>
      <c r="J62" s="7"/>
      <c r="K62" s="7"/>
      <c r="L62" s="7"/>
      <c r="M62" s="7"/>
    </row>
    <row r="63" spans="1:13" ht="12.75">
      <c r="A63" s="205" t="s">
        <v>232</v>
      </c>
      <c r="B63" s="206"/>
      <c r="C63" s="206"/>
      <c r="D63" s="206"/>
      <c r="E63" s="206"/>
      <c r="F63" s="206"/>
      <c r="G63" s="206"/>
      <c r="H63" s="207"/>
      <c r="I63" s="1">
        <v>164</v>
      </c>
      <c r="J63" s="7"/>
      <c r="K63" s="7"/>
      <c r="L63" s="7"/>
      <c r="M63" s="7"/>
    </row>
    <row r="64" spans="1:13" ht="12.75">
      <c r="A64" s="205" t="s">
        <v>233</v>
      </c>
      <c r="B64" s="206"/>
      <c r="C64" s="206"/>
      <c r="D64" s="206"/>
      <c r="E64" s="206"/>
      <c r="F64" s="206"/>
      <c r="G64" s="206"/>
      <c r="H64" s="207"/>
      <c r="I64" s="1">
        <v>165</v>
      </c>
      <c r="J64" s="7"/>
      <c r="K64" s="7"/>
      <c r="L64" s="7"/>
      <c r="M64" s="7"/>
    </row>
    <row r="65" spans="1:13" ht="12.75">
      <c r="A65" s="205" t="s">
        <v>222</v>
      </c>
      <c r="B65" s="206"/>
      <c r="C65" s="206"/>
      <c r="D65" s="206"/>
      <c r="E65" s="206"/>
      <c r="F65" s="206"/>
      <c r="G65" s="206"/>
      <c r="H65" s="207"/>
      <c r="I65" s="1">
        <v>166</v>
      </c>
      <c r="J65" s="7"/>
      <c r="K65" s="7"/>
      <c r="L65" s="7"/>
      <c r="M65" s="7"/>
    </row>
    <row r="66" spans="1:13" ht="12.75">
      <c r="A66" s="205" t="s">
        <v>193</v>
      </c>
      <c r="B66" s="206"/>
      <c r="C66" s="206"/>
      <c r="D66" s="206"/>
      <c r="E66" s="206"/>
      <c r="F66" s="206"/>
      <c r="G66" s="206"/>
      <c r="H66" s="207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05" t="s">
        <v>194</v>
      </c>
      <c r="B67" s="206"/>
      <c r="C67" s="206"/>
      <c r="D67" s="206"/>
      <c r="E67" s="206"/>
      <c r="F67" s="206"/>
      <c r="G67" s="206"/>
      <c r="H67" s="207"/>
      <c r="I67" s="1">
        <v>168</v>
      </c>
      <c r="J67" s="60">
        <f>J56+J66</f>
        <v>0</v>
      </c>
      <c r="K67" s="60">
        <f>K56+K66</f>
        <v>0</v>
      </c>
      <c r="L67" s="60">
        <f>L56+L66</f>
        <v>0</v>
      </c>
      <c r="M67" s="60">
        <f>M56+M66</f>
        <v>0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41" t="s">
        <v>234</v>
      </c>
      <c r="B70" s="242"/>
      <c r="C70" s="242"/>
      <c r="D70" s="242"/>
      <c r="E70" s="242"/>
      <c r="F70" s="242"/>
      <c r="G70" s="242"/>
      <c r="H70" s="243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1">
      <selection activeCell="A10" sqref="A10:H10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 t="s">
        <v>345</v>
      </c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5" t="s">
        <v>279</v>
      </c>
      <c r="J4" s="66" t="s">
        <v>319</v>
      </c>
      <c r="K4" s="66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7">
        <v>2</v>
      </c>
      <c r="J5" s="68" t="s">
        <v>283</v>
      </c>
      <c r="K5" s="68" t="s">
        <v>284</v>
      </c>
    </row>
    <row r="6" spans="1:11" ht="12.75">
      <c r="A6" s="214" t="s">
        <v>156</v>
      </c>
      <c r="B6" s="230"/>
      <c r="C6" s="230"/>
      <c r="D6" s="230"/>
      <c r="E6" s="230"/>
      <c r="F6" s="230"/>
      <c r="G6" s="230"/>
      <c r="H6" s="230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-1161666</v>
      </c>
      <c r="K7" s="7">
        <v>-1172739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742877</v>
      </c>
      <c r="K8" s="7">
        <v>995943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>
        <f>610405</f>
        <v>610405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>
        <v>1632752</v>
      </c>
      <c r="K10" s="7">
        <f>1517795+1912449</f>
        <v>3430244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>
        <v>5632</v>
      </c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>
        <v>1201181</v>
      </c>
      <c r="K12" s="7">
        <f>59895</f>
        <v>59895</v>
      </c>
    </row>
    <row r="13" spans="1:11" ht="12.75">
      <c r="A13" s="205" t="s">
        <v>157</v>
      </c>
      <c r="B13" s="206"/>
      <c r="C13" s="206"/>
      <c r="D13" s="206"/>
      <c r="E13" s="206"/>
      <c r="F13" s="206"/>
      <c r="G13" s="206"/>
      <c r="H13" s="206"/>
      <c r="I13" s="1">
        <v>7</v>
      </c>
      <c r="J13" s="63">
        <f>SUM(J7:J12)</f>
        <v>2415144</v>
      </c>
      <c r="K13" s="52">
        <f>SUM(K7:K12)</f>
        <v>3929380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>
        <v>519836</v>
      </c>
      <c r="K14" s="7">
        <f>3363154+22050</f>
        <v>3385204</v>
      </c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>
        <f>22333+162628+257</f>
        <v>185218</v>
      </c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737</v>
      </c>
      <c r="K16" s="7"/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147554</v>
      </c>
      <c r="K17" s="7">
        <f>44054+532391+94480</f>
        <v>670925</v>
      </c>
    </row>
    <row r="18" spans="1:11" ht="12.75">
      <c r="A18" s="205" t="s">
        <v>158</v>
      </c>
      <c r="B18" s="206"/>
      <c r="C18" s="206"/>
      <c r="D18" s="206"/>
      <c r="E18" s="206"/>
      <c r="F18" s="206"/>
      <c r="G18" s="206"/>
      <c r="H18" s="206"/>
      <c r="I18" s="1">
        <v>12</v>
      </c>
      <c r="J18" s="63">
        <f>SUM(J14:J17)</f>
        <v>668127</v>
      </c>
      <c r="K18" s="52">
        <f>SUM(K14:K17)</f>
        <v>4241347</v>
      </c>
    </row>
    <row r="19" spans="1:11" ht="12.75">
      <c r="A19" s="205" t="s">
        <v>36</v>
      </c>
      <c r="B19" s="206"/>
      <c r="C19" s="206"/>
      <c r="D19" s="206"/>
      <c r="E19" s="206"/>
      <c r="F19" s="206"/>
      <c r="G19" s="206"/>
      <c r="H19" s="206"/>
      <c r="I19" s="1">
        <v>13</v>
      </c>
      <c r="J19" s="63">
        <f>IF(J13&gt;J18,J13-J18,0)</f>
        <v>1747017</v>
      </c>
      <c r="K19" s="52">
        <f>IF(K13&gt;K18,K13-K18,0)</f>
        <v>0</v>
      </c>
    </row>
    <row r="20" spans="1:11" ht="12.75">
      <c r="A20" s="205" t="s">
        <v>37</v>
      </c>
      <c r="B20" s="206"/>
      <c r="C20" s="206"/>
      <c r="D20" s="206"/>
      <c r="E20" s="206"/>
      <c r="F20" s="206"/>
      <c r="G20" s="206"/>
      <c r="H20" s="206"/>
      <c r="I20" s="1">
        <v>14</v>
      </c>
      <c r="J20" s="63">
        <f>IF(J18&gt;J13,J18-J13,0)</f>
        <v>0</v>
      </c>
      <c r="K20" s="52">
        <f>IF(K18&gt;K13,K18-K13,0)</f>
        <v>311967</v>
      </c>
    </row>
    <row r="21" spans="1:11" ht="12.75">
      <c r="A21" s="214" t="s">
        <v>159</v>
      </c>
      <c r="B21" s="230"/>
      <c r="C21" s="230"/>
      <c r="D21" s="230"/>
      <c r="E21" s="230"/>
      <c r="F21" s="230"/>
      <c r="G21" s="230"/>
      <c r="H21" s="230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/>
      <c r="K22" s="7"/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5" t="s">
        <v>168</v>
      </c>
      <c r="B27" s="206"/>
      <c r="C27" s="206"/>
      <c r="D27" s="206"/>
      <c r="E27" s="206"/>
      <c r="F27" s="206"/>
      <c r="G27" s="206"/>
      <c r="H27" s="206"/>
      <c r="I27" s="1">
        <v>20</v>
      </c>
      <c r="J27" s="63">
        <f>SUM(J22:J26)</f>
        <v>0</v>
      </c>
      <c r="K27" s="52">
        <f>SUM(K22:K26)</f>
        <v>0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122443</v>
      </c>
      <c r="K28" s="7"/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5" t="s">
        <v>5</v>
      </c>
      <c r="B31" s="206"/>
      <c r="C31" s="206"/>
      <c r="D31" s="206"/>
      <c r="E31" s="206"/>
      <c r="F31" s="206"/>
      <c r="G31" s="206"/>
      <c r="H31" s="206"/>
      <c r="I31" s="1">
        <v>24</v>
      </c>
      <c r="J31" s="63">
        <f>SUM(J28:J30)</f>
        <v>122443</v>
      </c>
      <c r="K31" s="52">
        <f>SUM(K28:K30)</f>
        <v>0</v>
      </c>
    </row>
    <row r="32" spans="1:11" ht="12.75">
      <c r="A32" s="205" t="s">
        <v>38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3">
        <f>IF(J27&gt;J31,J27-J31,0)</f>
        <v>0</v>
      </c>
      <c r="K32" s="52">
        <f>IF(K27&gt;K31,K27-K31,0)</f>
        <v>0</v>
      </c>
    </row>
    <row r="33" spans="1:11" ht="12.75">
      <c r="A33" s="205" t="s">
        <v>39</v>
      </c>
      <c r="B33" s="206"/>
      <c r="C33" s="206"/>
      <c r="D33" s="206"/>
      <c r="E33" s="206"/>
      <c r="F33" s="206"/>
      <c r="G33" s="206"/>
      <c r="H33" s="206"/>
      <c r="I33" s="1">
        <v>26</v>
      </c>
      <c r="J33" s="63">
        <f>IF(J31&gt;J27,J31-J27,0)</f>
        <v>122443</v>
      </c>
      <c r="K33" s="52">
        <f>IF(K31&gt;K27,K31-K27,0)</f>
        <v>0</v>
      </c>
    </row>
    <row r="34" spans="1:11" ht="12.75">
      <c r="A34" s="214" t="s">
        <v>160</v>
      </c>
      <c r="B34" s="230"/>
      <c r="C34" s="230"/>
      <c r="D34" s="230"/>
      <c r="E34" s="230"/>
      <c r="F34" s="230"/>
      <c r="G34" s="230"/>
      <c r="H34" s="230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>
        <v>330210</v>
      </c>
    </row>
    <row r="38" spans="1:11" ht="12.75">
      <c r="A38" s="205" t="s">
        <v>68</v>
      </c>
      <c r="B38" s="206"/>
      <c r="C38" s="206"/>
      <c r="D38" s="206"/>
      <c r="E38" s="206"/>
      <c r="F38" s="206"/>
      <c r="G38" s="206"/>
      <c r="H38" s="206"/>
      <c r="I38" s="1">
        <v>30</v>
      </c>
      <c r="J38" s="63">
        <f>SUM(J35:J37)</f>
        <v>0</v>
      </c>
      <c r="K38" s="52">
        <f>SUM(K35:K37)</f>
        <v>330210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/>
      <c r="K39" s="7"/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>
        <v>1640833</v>
      </c>
      <c r="K43" s="7">
        <v>40098</v>
      </c>
    </row>
    <row r="44" spans="1:11" ht="12.75">
      <c r="A44" s="205" t="s">
        <v>69</v>
      </c>
      <c r="B44" s="206"/>
      <c r="C44" s="206"/>
      <c r="D44" s="206"/>
      <c r="E44" s="206"/>
      <c r="F44" s="206"/>
      <c r="G44" s="206"/>
      <c r="H44" s="206"/>
      <c r="I44" s="1">
        <v>36</v>
      </c>
      <c r="J44" s="63">
        <f>SUM(J39:J43)</f>
        <v>1640833</v>
      </c>
      <c r="K44" s="52">
        <f>SUM(K39:K43)</f>
        <v>40098</v>
      </c>
    </row>
    <row r="45" spans="1:11" ht="12.75">
      <c r="A45" s="205" t="s">
        <v>17</v>
      </c>
      <c r="B45" s="206"/>
      <c r="C45" s="206"/>
      <c r="D45" s="206"/>
      <c r="E45" s="206"/>
      <c r="F45" s="206"/>
      <c r="G45" s="206"/>
      <c r="H45" s="206"/>
      <c r="I45" s="1">
        <v>37</v>
      </c>
      <c r="J45" s="63">
        <f>IF(J38&gt;J44,J38-J44,0)</f>
        <v>0</v>
      </c>
      <c r="K45" s="52">
        <f>IF(K38&gt;K44,K38-K44,0)</f>
        <v>290112</v>
      </c>
    </row>
    <row r="46" spans="1:11" ht="12.75">
      <c r="A46" s="205" t="s">
        <v>18</v>
      </c>
      <c r="B46" s="206"/>
      <c r="C46" s="206"/>
      <c r="D46" s="206"/>
      <c r="E46" s="206"/>
      <c r="F46" s="206"/>
      <c r="G46" s="206"/>
      <c r="H46" s="206"/>
      <c r="I46" s="1">
        <v>38</v>
      </c>
      <c r="J46" s="63">
        <f>IF(J44&gt;J38,J44-J38,0)</f>
        <v>1640833</v>
      </c>
      <c r="K46" s="52">
        <f>IF(K44&gt;K38,K44-K38,0)</f>
        <v>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3">
        <f>IF(J19-J20+J32-J33+J45-J46&gt;0,J19-J20+J32-J33+J45-J46,0)</f>
        <v>0</v>
      </c>
      <c r="K47" s="52">
        <f>IF(K19-K20+K32-K33+K45-K46&gt;0,K19-K20+K32-K33+K45-K46,0)</f>
        <v>0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3">
        <f>IF(J20-J19+J33-J32+J46-J45&gt;0,J20-J19+J33-J32+J46-J45,0)</f>
        <v>16259</v>
      </c>
      <c r="K48" s="52">
        <f>IF(K20-K19+K33-K32+K46-K45&gt;0,K20-K19+K33-K32+K46-K45,0)</f>
        <v>21855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29726</v>
      </c>
      <c r="K49" s="7">
        <v>25502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/>
      <c r="K50" s="7"/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>
        <v>16259</v>
      </c>
      <c r="K51" s="7">
        <v>21855</v>
      </c>
    </row>
    <row r="52" spans="1:11" ht="12.75">
      <c r="A52" s="220" t="s">
        <v>177</v>
      </c>
      <c r="B52" s="221"/>
      <c r="C52" s="221"/>
      <c r="D52" s="221"/>
      <c r="E52" s="221"/>
      <c r="F52" s="221"/>
      <c r="G52" s="221"/>
      <c r="H52" s="221"/>
      <c r="I52" s="4">
        <v>44</v>
      </c>
      <c r="J52" s="64">
        <f>J49+J50-J51</f>
        <v>13467</v>
      </c>
      <c r="K52" s="60">
        <f>K49+K50-K51</f>
        <v>3647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5" t="s">
        <v>279</v>
      </c>
      <c r="J4" s="66" t="s">
        <v>319</v>
      </c>
      <c r="K4" s="66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1">
        <v>2</v>
      </c>
      <c r="J5" s="72" t="s">
        <v>283</v>
      </c>
      <c r="K5" s="72" t="s">
        <v>284</v>
      </c>
    </row>
    <row r="6" spans="1:11" ht="12.75">
      <c r="A6" s="214" t="s">
        <v>156</v>
      </c>
      <c r="B6" s="230"/>
      <c r="C6" s="230"/>
      <c r="D6" s="230"/>
      <c r="E6" s="230"/>
      <c r="F6" s="230"/>
      <c r="G6" s="230"/>
      <c r="H6" s="230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5" t="s">
        <v>198</v>
      </c>
      <c r="B12" s="206"/>
      <c r="C12" s="206"/>
      <c r="D12" s="206"/>
      <c r="E12" s="206"/>
      <c r="F12" s="206"/>
      <c r="G12" s="206"/>
      <c r="H12" s="206"/>
      <c r="I12" s="1">
        <v>6</v>
      </c>
      <c r="J12" s="63">
        <f>SUM(J7:J11)</f>
        <v>0</v>
      </c>
      <c r="K12" s="52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205" t="s">
        <v>47</v>
      </c>
      <c r="B19" s="206"/>
      <c r="C19" s="206"/>
      <c r="D19" s="206"/>
      <c r="E19" s="206"/>
      <c r="F19" s="206"/>
      <c r="G19" s="206"/>
      <c r="H19" s="206"/>
      <c r="I19" s="1">
        <v>13</v>
      </c>
      <c r="J19" s="63">
        <f>SUM(J13:J18)</f>
        <v>0</v>
      </c>
      <c r="K19" s="52">
        <f>SUM(K13:K18)</f>
        <v>0</v>
      </c>
    </row>
    <row r="20" spans="1:11" ht="12.75">
      <c r="A20" s="205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 ht="12.75">
      <c r="A22" s="214" t="s">
        <v>159</v>
      </c>
      <c r="B22" s="230"/>
      <c r="C22" s="230"/>
      <c r="D22" s="230"/>
      <c r="E22" s="230"/>
      <c r="F22" s="230"/>
      <c r="G22" s="230"/>
      <c r="H22" s="230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205" t="s">
        <v>114</v>
      </c>
      <c r="B28" s="206"/>
      <c r="C28" s="206"/>
      <c r="D28" s="206"/>
      <c r="E28" s="206"/>
      <c r="F28" s="206"/>
      <c r="G28" s="206"/>
      <c r="H28" s="206"/>
      <c r="I28" s="1">
        <v>21</v>
      </c>
      <c r="J28" s="63">
        <f>SUM(J23:J27)</f>
        <v>0</v>
      </c>
      <c r="K28" s="52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205" t="s">
        <v>48</v>
      </c>
      <c r="B32" s="206"/>
      <c r="C32" s="206"/>
      <c r="D32" s="206"/>
      <c r="E32" s="206"/>
      <c r="F32" s="206"/>
      <c r="G32" s="206"/>
      <c r="H32" s="206"/>
      <c r="I32" s="1">
        <v>25</v>
      </c>
      <c r="J32" s="63">
        <f>SUM(J29:J31)</f>
        <v>0</v>
      </c>
      <c r="K32" s="52">
        <f>SUM(K29:K31)</f>
        <v>0</v>
      </c>
    </row>
    <row r="33" spans="1:11" ht="12.75">
      <c r="A33" s="205" t="s">
        <v>110</v>
      </c>
      <c r="B33" s="206"/>
      <c r="C33" s="206"/>
      <c r="D33" s="206"/>
      <c r="E33" s="206"/>
      <c r="F33" s="206"/>
      <c r="G33" s="206"/>
      <c r="H33" s="206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 ht="12.75">
      <c r="A34" s="205" t="s">
        <v>111</v>
      </c>
      <c r="B34" s="206"/>
      <c r="C34" s="206"/>
      <c r="D34" s="206"/>
      <c r="E34" s="206"/>
      <c r="F34" s="206"/>
      <c r="G34" s="206"/>
      <c r="H34" s="206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 ht="12.75">
      <c r="A35" s="214" t="s">
        <v>160</v>
      </c>
      <c r="B35" s="230"/>
      <c r="C35" s="230"/>
      <c r="D35" s="230"/>
      <c r="E35" s="230"/>
      <c r="F35" s="230"/>
      <c r="G35" s="230"/>
      <c r="H35" s="230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205" t="s">
        <v>49</v>
      </c>
      <c r="B39" s="206"/>
      <c r="C39" s="206"/>
      <c r="D39" s="206"/>
      <c r="E39" s="206"/>
      <c r="F39" s="206"/>
      <c r="G39" s="206"/>
      <c r="H39" s="206"/>
      <c r="I39" s="1">
        <v>31</v>
      </c>
      <c r="J39" s="63">
        <f>SUM(J36:J38)</f>
        <v>0</v>
      </c>
      <c r="K39" s="52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205" t="s">
        <v>148</v>
      </c>
      <c r="B45" s="206"/>
      <c r="C45" s="206"/>
      <c r="D45" s="206"/>
      <c r="E45" s="206"/>
      <c r="F45" s="206"/>
      <c r="G45" s="206"/>
      <c r="H45" s="206"/>
      <c r="I45" s="1">
        <v>37</v>
      </c>
      <c r="J45" s="63">
        <f>SUM(J40:J44)</f>
        <v>0</v>
      </c>
      <c r="K45" s="52">
        <f>SUM(K40:K44)</f>
        <v>0</v>
      </c>
    </row>
    <row r="46" spans="1:11" ht="12.75">
      <c r="A46" s="205" t="s">
        <v>162</v>
      </c>
      <c r="B46" s="206"/>
      <c r="C46" s="206"/>
      <c r="D46" s="206"/>
      <c r="E46" s="206"/>
      <c r="F46" s="206"/>
      <c r="G46" s="206"/>
      <c r="H46" s="206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 ht="12.75">
      <c r="A47" s="205" t="s">
        <v>163</v>
      </c>
      <c r="B47" s="206"/>
      <c r="C47" s="206"/>
      <c r="D47" s="206"/>
      <c r="E47" s="206"/>
      <c r="F47" s="206"/>
      <c r="G47" s="206"/>
      <c r="H47" s="206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 ht="12.75">
      <c r="A48" s="205" t="s">
        <v>149</v>
      </c>
      <c r="B48" s="206"/>
      <c r="C48" s="206"/>
      <c r="D48" s="206"/>
      <c r="E48" s="206"/>
      <c r="F48" s="206"/>
      <c r="G48" s="206"/>
      <c r="H48" s="206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05" t="s">
        <v>15</v>
      </c>
      <c r="B49" s="206"/>
      <c r="C49" s="206"/>
      <c r="D49" s="206"/>
      <c r="E49" s="206"/>
      <c r="F49" s="206"/>
      <c r="G49" s="206"/>
      <c r="H49" s="206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05" t="s">
        <v>161</v>
      </c>
      <c r="B50" s="206"/>
      <c r="C50" s="206"/>
      <c r="D50" s="206"/>
      <c r="E50" s="206"/>
      <c r="F50" s="206"/>
      <c r="G50" s="206"/>
      <c r="H50" s="206"/>
      <c r="I50" s="1">
        <v>42</v>
      </c>
      <c r="J50" s="5"/>
      <c r="K50" s="7"/>
    </row>
    <row r="51" spans="1:11" ht="12.75">
      <c r="A51" s="205" t="s">
        <v>175</v>
      </c>
      <c r="B51" s="206"/>
      <c r="C51" s="206"/>
      <c r="D51" s="206"/>
      <c r="E51" s="206"/>
      <c r="F51" s="206"/>
      <c r="G51" s="206"/>
      <c r="H51" s="206"/>
      <c r="I51" s="1">
        <v>43</v>
      </c>
      <c r="J51" s="5"/>
      <c r="K51" s="7"/>
    </row>
    <row r="52" spans="1:11" ht="12.75">
      <c r="A52" s="205" t="s">
        <v>176</v>
      </c>
      <c r="B52" s="206"/>
      <c r="C52" s="206"/>
      <c r="D52" s="206"/>
      <c r="E52" s="206"/>
      <c r="F52" s="206"/>
      <c r="G52" s="206"/>
      <c r="H52" s="206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4" sqref="K14"/>
    </sheetView>
  </sheetViews>
  <sheetFormatPr defaultColWidth="9.140625" defaultRowHeight="12.75"/>
  <cols>
    <col min="1" max="1" width="10.57421875" style="75" customWidth="1"/>
    <col min="2" max="2" width="1.7109375" style="75" customWidth="1"/>
    <col min="3" max="3" width="9.140625" style="75" customWidth="1"/>
    <col min="4" max="4" width="7.8515625" style="75" customWidth="1"/>
    <col min="5" max="5" width="8.28125" style="75" customWidth="1"/>
    <col min="6" max="6" width="7.7109375" style="75" customWidth="1"/>
    <col min="7" max="7" width="9.140625" style="75" customWidth="1"/>
    <col min="8" max="8" width="7.7109375" style="75" customWidth="1"/>
    <col min="9" max="16384" width="9.140625" style="75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4"/>
    </row>
    <row r="2" spans="1:12" ht="22.5">
      <c r="A2" s="149" t="s">
        <v>329</v>
      </c>
      <c r="B2" s="73"/>
      <c r="C2" s="284" t="s">
        <v>282</v>
      </c>
      <c r="D2" s="284"/>
      <c r="E2" s="76" t="s">
        <v>323</v>
      </c>
      <c r="F2" s="42" t="s">
        <v>250</v>
      </c>
      <c r="G2" s="285" t="s">
        <v>325</v>
      </c>
      <c r="H2" s="286"/>
      <c r="I2" s="73"/>
      <c r="J2" s="73"/>
      <c r="K2" s="73"/>
      <c r="L2" s="77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0" t="s">
        <v>305</v>
      </c>
      <c r="J3" s="81" t="s">
        <v>150</v>
      </c>
      <c r="K3" s="81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3">
        <v>2</v>
      </c>
      <c r="J4" s="82" t="s">
        <v>283</v>
      </c>
      <c r="K4" s="82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3">
        <v>1</v>
      </c>
      <c r="J5" s="44">
        <v>50315800</v>
      </c>
      <c r="K5" s="44">
        <v>50315800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3">
        <v>2</v>
      </c>
      <c r="J6" s="45"/>
      <c r="K6" s="45"/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3">
        <v>3</v>
      </c>
      <c r="J7" s="45">
        <v>10173049</v>
      </c>
      <c r="K7" s="45">
        <v>10173049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3">
        <v>4</v>
      </c>
      <c r="J8" s="45">
        <v>1819655</v>
      </c>
      <c r="K8" s="45">
        <v>1996178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3">
        <v>5</v>
      </c>
      <c r="J9" s="45">
        <v>176522</v>
      </c>
      <c r="K9" s="45">
        <v>-1172739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3">
        <v>6</v>
      </c>
      <c r="J10" s="45"/>
      <c r="K10" s="45"/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3">
        <v>7</v>
      </c>
      <c r="J11" s="45">
        <v>6712</v>
      </c>
      <c r="K11" s="45">
        <v>6712</v>
      </c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3">
        <v>8</v>
      </c>
      <c r="J12" s="45"/>
      <c r="K12" s="45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3">
        <v>9</v>
      </c>
      <c r="J13" s="45"/>
      <c r="K13" s="45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3">
        <v>10</v>
      </c>
      <c r="J14" s="78">
        <f>SUM(J5:J13)</f>
        <v>62491738</v>
      </c>
      <c r="K14" s="78">
        <f>SUM(K5:K13)</f>
        <v>61319000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3">
        <v>11</v>
      </c>
      <c r="J15" s="45"/>
      <c r="K15" s="45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3">
        <v>12</v>
      </c>
      <c r="J16" s="45"/>
      <c r="K16" s="45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3">
        <v>13</v>
      </c>
      <c r="J17" s="45"/>
      <c r="K17" s="45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3">
        <v>14</v>
      </c>
      <c r="J18" s="45"/>
      <c r="K18" s="45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3">
        <v>15</v>
      </c>
      <c r="J19" s="45"/>
      <c r="K19" s="45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3">
        <v>16</v>
      </c>
      <c r="J20" s="45"/>
      <c r="K20" s="45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3">
        <v>17</v>
      </c>
      <c r="J21" s="79">
        <f>SUM(J15:J20)</f>
        <v>0</v>
      </c>
      <c r="K21" s="79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6">
        <v>18</v>
      </c>
      <c r="J23" s="44"/>
      <c r="K23" s="44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7">
        <v>19</v>
      </c>
      <c r="J24" s="79"/>
      <c r="K24" s="79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32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tmateljak</cp:lastModifiedBy>
  <cp:lastPrinted>2012-07-26T08:07:26Z</cp:lastPrinted>
  <dcterms:created xsi:type="dcterms:W3CDTF">2008-10-17T11:51:54Z</dcterms:created>
  <dcterms:modified xsi:type="dcterms:W3CDTF">2012-07-26T08:07:46Z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