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<sst xmlns="http://schemas.openxmlformats.org/spreadsheetml/2006/main" count="399" uniqueCount="345">
  <si>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</si>
  <si>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</si>
  <si>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</si>
  <si>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</si>
  <si>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</si>
  <si>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</si>
  <si>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</si>
  <si>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</si>
  <si>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</si>
  <si>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</si>
  <si>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</si>
  <si>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</si>
  <si>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</si>
  <si>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</si>
  <si>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</si>
  <si>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</si>
  <si>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</si>
  <si>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</si>
  <si>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</si>
  <si>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</si>
  <si>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</si>
  <si>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</si>
  <si>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</si>
  <si>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</si>
  <si>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</si>
  <si>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</si>
  <si>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</si>
  <si>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</si>
  <si>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</si>
  <si>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</si>
  <si>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</si>
  <si>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</si>
  <si>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</si>
  <si>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</si>
  <si>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</si>
  <si>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</si>
  <si>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</si>
  <si>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</si>
  <si>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</si>
  <si>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</si>
  <si>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</si>
  <si>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</si>
  <si>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</si>
  <si>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</si>
  <si>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</si>
  <si>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</si>
  <si>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</si>
  <si>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</si>
  <si>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</si>
  <si>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</si>
  <si>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</si>
  <si>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</si>
  <si>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</si>
  <si>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</si>
  <si>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</si>
  <si>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</si>
  <si>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</si>
  <si>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</si>
  <si>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</si>
  <si>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</si>
  <si>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</si>
  <si>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</si>
  <si>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</si>
  <si>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</si>
  <si>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</si>
  <si>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</si>
  <si>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</si>
  <si>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</si>
  <si>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</si>
  <si>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</si>
  <si>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</si>
  <si>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</si>
  <si>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</si>
  <si>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</si>
  <si>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</si>
  <si>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</si>
  <si>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</si>
  <si>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</si>
  <si>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</si>
  <si>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</si>
  <si>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</si>
  <si>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</si>
  <si>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</si>
  <si>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</si>
  <si>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</si>
  <si>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</si>
  <si>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</si>
  <si>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</si>
  <si>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</si>
  <si>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</si>
  <si>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</si>
  <si>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</si>
  <si>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</si>
  <si>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</si>
  <si>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</si>
  <si>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</si>
  <si>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</si>
  <si>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</si>
  <si>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</si>
  <si>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</si>
  <si>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</si>
  <si>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</si>
  <si>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</si>
  <si>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</si>
  <si>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</si>
  <si>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</si>
  <si>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</si>
  <si>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</si>
  <si>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</si>
  <si>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</si>
  <si>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</si>
  <si>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</si>
  <si>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</si>
  <si>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</si>
  <si>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</si>
  <si>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</si>
  <si>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</si>
  <si>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</si>
  <si>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</si>
  <si>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</si>
  <si>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</si>
  <si>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</si>
  <si>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</si>
  <si>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</si>
  <si>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</si>
  <si>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</si>
  <si>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</si>
  <si>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</si>
  <si>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</si>
  <si>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</si>
  <si>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</si>
  <si>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</si>
  <si>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</si>
  <si>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</si>
  <si>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</si>
  <si>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</si>
  <si>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</si>
  <si>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</si>
  <si>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</si>
  <si>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</si>
  <si>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</si>
  <si>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</si>
  <si>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</si>
  <si>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</si>
  <si>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</si>
  <si>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</si>
  <si>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</si>
  <si>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</si>
  <si>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</si>
  <si>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</si>
  <si>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</si>
  <si>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</si>
  <si>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</si>
  <si>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</si>
  <si>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</si>
  <si>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</si>
  <si>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</si>
  <si>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</si>
  <si>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</si>
  <si>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</si>
  <si>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</si>
  <si>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</si>
  <si>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</si>
  <si>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</si>
  <si>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</si>
  <si>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</si>
  <si>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</si>
  <si>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</si>
  <si>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</si>
  <si>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</si>
  <si>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</si>
  <si>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</si>
  <si>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</si>
  <si>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</si>
  <si>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</si>
  <si>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</si>
  <si>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</si>
  <si>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</si>
  <si>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</si>
  <si>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</si>
  <si>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</si>
  <si>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</si>
  <si>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</si>
  <si>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</si>
  <si>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</si>
  <si>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</si>
  <si>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</si>
  <si>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</si>
  <si>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</si>
  <si>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</si>
  <si>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</si>
  <si>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</si>
  <si>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</si>
  <si>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</si>
  <si>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</si>
  <si>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</si>
  <si>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</si>
  <si>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</si>
  <si>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</si>
  <si>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</si>
  <si>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</si>
  <si>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</si>
  <si>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</si>
  <si>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</si>
  <si>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</si>
  <si>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</si>
  <si>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</si>
  <si>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</si>
  <si>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</si>
  <si>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</si>
  <si>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</si>
  <si>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</si>
  <si>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</si>
  <si>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</si>
  <si>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</si>
  <si>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</si>
  <si>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</si>
  <si>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</si>
  <si>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</si>
  <si>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</si>
  <si>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</si>
  <si>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</si>
  <si>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</si>
  <si>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</si>
  <si>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</si>
  <si>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</si>
  <si>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</si>
  <si>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</si>
  <si>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</si>
  <si>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</si>
  <si>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</si>
  <si>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</si>
  <si>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</si>
  <si>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</si>
  <si>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</si>
  <si>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</si>
  <si>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</si>
  <si>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</si>
  <si>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</si>
  <si>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</si>
  <si>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</si>
  <si>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</si>
  <si>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</si>
  <si>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</si>
  <si>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</si>
  <si>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</si>
  <si>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</si>
  <si>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</si>
  <si>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</si>
  <si>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</si>
  <si>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</si>
  <si>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</si>
  <si>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</si>
  <si>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</si>
  <si>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</si>
  <si>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</si>
  <si>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</si>
  <si>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</si>
  <si>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</si>
  <si>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</si>
  <si>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</si>
  <si>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</si>
  <si>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</si>
  <si>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</si>
  <si>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</si>
  <si>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</si>
  <si>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</si>
  <si>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</si>
  <si>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</si>
  <si>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</si>
  <si>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</si>
  <si>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</si>
  <si>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</si>
  <si>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</si>
  <si>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</si>
  <si>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</si>
  <si>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</si>
  <si>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</si>
  <si>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</si>
  <si>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</si>
  <si>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</si>
  <si>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</si>
  <si>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</si>
  <si>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</si>
  <si>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</si>
  <si>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</si>
  <si>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</si>
  <si>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</si>
  <si>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</si>
  <si>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</si>
  <si>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</si>
  <si>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</si>
  <si>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</si>
  <si>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</si>
  <si>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</si>
  <si>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</si>
  <si>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</si>
  <si>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</si>
  <si>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</si>
  <si>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</si>
  <si>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</si>
  <si>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</si>
  <si>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</si>
  <si>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</si>
  <si>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</si>
  <si>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</si>
  <si>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</si>
  <si>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</si>
  <si>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</si>
  <si>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</si>
  <si>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</si>
  <si>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</si>
  <si>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</si>
  <si>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</si>
  <si>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</si>
  <si>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</si>
  <si>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</si>
  <si>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</si>
  <si>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</si>
  <si>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</si>
  <si>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</si>
  <si>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</si>
  <si>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</si>
  <si>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31.12.2011.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</si>
  <si>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</si>
  <si>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</si>
  <si>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</si>
  <si>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</si>
  <si>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</si>
  <si>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</si>
  <si>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</si>
  <si>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</si>
  <si>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 ŽUPANIJA</t>
  </si>
  <si>
    <t>1061</t>
  </si>
  <si>
    <t>NE</t>
  </si>
  <si>
    <t>MATELJAK TEA</t>
  </si>
  <si>
    <t>052541685</t>
  </si>
  <si>
    <t>052541684</t>
  </si>
  <si>
    <t>tea.mateljak@brionka.hr</t>
  </si>
  <si>
    <t>SOLDATIĆ KORADO</t>
  </si>
  <si>
    <t>stanje na dan 31.12.2011.</t>
  </si>
  <si>
    <t>Obveznik: BRIONKA d.d.</t>
  </si>
  <si>
    <t>u razdoblju 01.01.2011. do 31.12.2011.</t>
  </si>
  <si>
    <t>01.01.2011.</t>
  </si>
  <si>
    <t>U trećem tromjesečju 2011. godine značajnijih događaja do dana sastavljanja ovog izvještaja nije bilo.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</si>
</sst>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10" fillId="0" borderId="32" xfId="52" applyFont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D54" sqref="D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1"/>
      <c r="C1" s="13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19" t="s">
        <v>322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7" t="s">
        <v>316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0" t="s">
        <v>251</v>
      </c>
      <c r="B6" s="161"/>
      <c r="C6" s="152" t="s">
        <v>324</v>
      </c>
      <c r="D6" s="15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62" t="s">
        <v>252</v>
      </c>
      <c r="B8" s="163"/>
      <c r="C8" s="152" t="s">
        <v>325</v>
      </c>
      <c r="D8" s="15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9" t="s">
        <v>253</v>
      </c>
      <c r="B10" s="150"/>
      <c r="C10" s="152" t="s">
        <v>326</v>
      </c>
      <c r="D10" s="15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0" t="s">
        <v>254</v>
      </c>
      <c r="B12" s="161"/>
      <c r="C12" s="164" t="s">
        <v>327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0" t="s">
        <v>255</v>
      </c>
      <c r="B14" s="161"/>
      <c r="C14" s="167">
        <v>52100</v>
      </c>
      <c r="D14" s="168"/>
      <c r="E14" s="16"/>
      <c r="F14" s="164" t="s">
        <v>328</v>
      </c>
      <c r="G14" s="165"/>
      <c r="H14" s="165"/>
      <c r="I14" s="16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0" t="s">
        <v>256</v>
      </c>
      <c r="B16" s="161"/>
      <c r="C16" s="164" t="s">
        <v>329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0" t="s">
        <v>257</v>
      </c>
      <c r="B18" s="161"/>
      <c r="C18" s="169" t="s">
        <v>330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0" t="s">
        <v>258</v>
      </c>
      <c r="B20" s="161"/>
      <c r="C20" s="169" t="s">
        <v>331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0" t="s">
        <v>259</v>
      </c>
      <c r="B22" s="161"/>
      <c r="C22" s="120">
        <v>359</v>
      </c>
      <c r="D22" s="164"/>
      <c r="E22" s="172"/>
      <c r="F22" s="173"/>
      <c r="G22" s="160"/>
      <c r="H22" s="17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0" t="s">
        <v>260</v>
      </c>
      <c r="B24" s="161"/>
      <c r="C24" s="120">
        <v>18</v>
      </c>
      <c r="D24" s="164" t="s">
        <v>332</v>
      </c>
      <c r="E24" s="172"/>
      <c r="F24" s="172"/>
      <c r="G24" s="173"/>
      <c r="H24" s="50" t="s">
        <v>261</v>
      </c>
      <c r="I24" s="121">
        <v>18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60" t="s">
        <v>262</v>
      </c>
      <c r="B26" s="161"/>
      <c r="C26" s="122" t="s">
        <v>334</v>
      </c>
      <c r="D26" s="25"/>
      <c r="E26" s="33"/>
      <c r="F26" s="24"/>
      <c r="G26" s="175" t="s">
        <v>263</v>
      </c>
      <c r="H26" s="161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3"/>
      <c r="B31" s="22"/>
      <c r="C31" s="21"/>
      <c r="D31" s="141"/>
      <c r="E31" s="141"/>
      <c r="F31" s="141"/>
      <c r="G31" s="142"/>
      <c r="H31" s="16"/>
      <c r="I31" s="100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2"/>
      <c r="B37" s="30"/>
      <c r="C37" s="132"/>
      <c r="D37" s="133"/>
      <c r="E37" s="16"/>
      <c r="F37" s="132"/>
      <c r="G37" s="133"/>
      <c r="H37" s="16"/>
      <c r="I37" s="94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9" t="s">
        <v>267</v>
      </c>
      <c r="B44" s="130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2"/>
      <c r="B45" s="30"/>
      <c r="C45" s="132"/>
      <c r="D45" s="133"/>
      <c r="E45" s="16"/>
      <c r="F45" s="132"/>
      <c r="G45" s="134"/>
      <c r="H45" s="35"/>
      <c r="I45" s="106"/>
      <c r="J45" s="10"/>
      <c r="K45" s="10"/>
      <c r="L45" s="10"/>
    </row>
    <row r="46" spans="1:12" ht="12.75">
      <c r="A46" s="149" t="s">
        <v>268</v>
      </c>
      <c r="B46" s="130"/>
      <c r="C46" s="164" t="s">
        <v>335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9" t="s">
        <v>270</v>
      </c>
      <c r="B48" s="130"/>
      <c r="C48" s="179" t="s">
        <v>336</v>
      </c>
      <c r="D48" s="180"/>
      <c r="E48" s="181"/>
      <c r="F48" s="16"/>
      <c r="G48" s="50" t="s">
        <v>271</v>
      </c>
      <c r="H48" s="179" t="s">
        <v>337</v>
      </c>
      <c r="I48" s="18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9" t="s">
        <v>257</v>
      </c>
      <c r="B50" s="130"/>
      <c r="C50" s="184" t="s">
        <v>338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0" t="s">
        <v>272</v>
      </c>
      <c r="B52" s="161"/>
      <c r="C52" s="179" t="s">
        <v>339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7"/>
      <c r="B53" s="20"/>
      <c r="C53" s="137" t="s">
        <v>273</v>
      </c>
      <c r="D53" s="137"/>
      <c r="E53" s="137"/>
      <c r="F53" s="137"/>
      <c r="G53" s="137"/>
      <c r="H53" s="13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38" t="s">
        <v>277</v>
      </c>
      <c r="H62" s="128"/>
      <c r="I62" s="12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67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A94" sqref="A94:H94"/>
    </sheetView>
  </sheetViews>
  <sheetFormatPr defaultColWidth="9.140625" defaultRowHeight="12.75"/>
  <cols>
    <col min="1" max="10" width="9.14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7" t="s">
        <v>278</v>
      </c>
      <c r="J4" s="58" t="s">
        <v>318</v>
      </c>
      <c r="K4" s="59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6">
        <v>2</v>
      </c>
      <c r="J5" s="55">
        <v>3</v>
      </c>
      <c r="K5" s="55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48725066</v>
      </c>
      <c r="K8" s="52">
        <f>K9+K16+K26+K35+K39</f>
        <v>47398236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221260</v>
      </c>
      <c r="K9" s="52">
        <f>SUM(K10:K15)</f>
        <v>149500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221260</v>
      </c>
      <c r="K10" s="7">
        <v>149500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26281404</v>
      </c>
      <c r="K16" s="52">
        <f>SUM(K17:K25)</f>
        <v>25026334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7399269</v>
      </c>
      <c r="K17" s="7">
        <v>7399269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9132101</v>
      </c>
      <c r="K18" s="7">
        <v>8919051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9178034</v>
      </c>
      <c r="K19" s="7">
        <v>8136014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572000</v>
      </c>
      <c r="K23" s="7">
        <v>572000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22222402</v>
      </c>
      <c r="K26" s="52">
        <f>SUM(K27:K34)</f>
        <v>22222402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2320000</v>
      </c>
      <c r="K27" s="7">
        <v>2320000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19902402</v>
      </c>
      <c r="K29" s="7">
        <v>19902402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32396284</v>
      </c>
      <c r="K40" s="52">
        <f>K41+K49+K56+K64</f>
        <v>32614475.490000002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9819369</v>
      </c>
      <c r="K41" s="52">
        <f>SUM(K42:K48)</f>
        <v>9820014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6069</v>
      </c>
      <c r="K42" s="7">
        <v>6714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9813300</v>
      </c>
      <c r="K47" s="7">
        <v>9813300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4785436</v>
      </c>
      <c r="K49" s="52">
        <f>SUM(K50:K55)</f>
        <v>5014642.49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36208</v>
      </c>
      <c r="K50" s="7">
        <v>1620815.46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1102458</v>
      </c>
      <c r="K51" s="7">
        <f>1079042-28224</f>
        <v>1050818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1292125</v>
      </c>
      <c r="K52" s="7">
        <v>1584502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3917</v>
      </c>
      <c r="K53" s="7">
        <v>12546.03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1794766</v>
      </c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555962</v>
      </c>
      <c r="K55" s="7">
        <v>745961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17761753</v>
      </c>
      <c r="K56" s="52">
        <f>SUM(K57:K63)</f>
        <v>17761753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13011753</v>
      </c>
      <c r="K58" s="7">
        <v>13011753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4750000</v>
      </c>
      <c r="K62" s="7">
        <v>4750000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29726</v>
      </c>
      <c r="K64" s="7">
        <v>18066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81121350</v>
      </c>
      <c r="K66" s="52">
        <f>K7+K8+K40+K65</f>
        <v>80012711.49000001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3">
        <f>J70+J71+J72+J78+J79+J82+J85</f>
        <v>62523255</v>
      </c>
      <c r="K69" s="53">
        <f>K70+K71+K72+K78+K79+K82+K85</f>
        <v>62676510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50315800</v>
      </c>
      <c r="K70" s="7">
        <v>50315800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9441743</v>
      </c>
      <c r="K72" s="52">
        <f>K73+K74-K75+K76+K77</f>
        <v>10173049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2927674</v>
      </c>
      <c r="K73" s="7">
        <v>2927674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6040183</v>
      </c>
      <c r="K74" s="7">
        <v>6040183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2856819</v>
      </c>
      <c r="K75" s="7">
        <v>2856819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3330705</v>
      </c>
      <c r="K77" s="7">
        <v>4062011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16752</v>
      </c>
      <c r="K78" s="7">
        <v>16752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2017655</v>
      </c>
      <c r="K79" s="52">
        <f>K80-K81</f>
        <v>1819655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2017655</v>
      </c>
      <c r="K80" s="7">
        <v>1819655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731305</v>
      </c>
      <c r="K82" s="52">
        <f>K83-K84</f>
        <v>351254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731305</v>
      </c>
      <c r="K83" s="7">
        <v>351254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6504188</v>
      </c>
      <c r="K86" s="52">
        <f>SUM(K87:K89)</f>
        <v>3004188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4188</v>
      </c>
      <c r="K88" s="7">
        <v>4188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6500000</v>
      </c>
      <c r="K89" s="7">
        <v>3000000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184263</v>
      </c>
      <c r="K90" s="52">
        <f>SUM(K91:K99)</f>
        <v>40098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184263</v>
      </c>
      <c r="K93" s="7">
        <v>40098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f>SUM(J101:J112)</f>
        <v>11707519</v>
      </c>
      <c r="K100" s="52">
        <f>SUM(K101:K112)</f>
        <v>14122865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2789080</v>
      </c>
      <c r="K101" s="7">
        <v>5596763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1988307</v>
      </c>
      <c r="K105" s="7">
        <v>6796303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6598538</v>
      </c>
      <c r="K107" s="7">
        <f>957746+106206</f>
        <v>1063952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131777</v>
      </c>
      <c r="K108" s="7">
        <v>209892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199817</v>
      </c>
      <c r="K109" s="7">
        <f>420341+31737+3877</f>
        <v>455955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202125</v>
      </c>
      <c r="K113" s="7">
        <v>169050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81121350</v>
      </c>
      <c r="K114" s="52">
        <f>K69+K86+K90+K100+K113</f>
        <v>80012711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0.6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3">
        <f>SUM(J8:J9)</f>
        <v>6345503</v>
      </c>
      <c r="K7" s="53">
        <f>SUM(K8:K9)</f>
        <v>5280825</v>
      </c>
      <c r="L7" s="53">
        <f>SUM(L8:L9)</f>
        <v>5588779</v>
      </c>
      <c r="M7" s="53">
        <f>SUM(M8:M9)</f>
        <v>3963201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467424</v>
      </c>
      <c r="K8" s="7">
        <v>79519</v>
      </c>
      <c r="L8" s="7">
        <v>1958411</v>
      </c>
      <c r="M8" s="7">
        <v>510171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5878079</v>
      </c>
      <c r="K9" s="7">
        <v>5201306</v>
      </c>
      <c r="L9" s="7">
        <v>3630368</v>
      </c>
      <c r="M9" s="7">
        <v>3453030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5292221</v>
      </c>
      <c r="K10" s="52">
        <f>K11+K12+K16+K20+K21+K22+K25+K26</f>
        <v>1166248</v>
      </c>
      <c r="L10" s="52">
        <f>L11+L12+L16+L20+L21+L22+L25+L26</f>
        <v>5905729</v>
      </c>
      <c r="M10" s="52">
        <f>M11+M12+M16+M20+M21+M22+M25+M26</f>
        <v>1983871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1406213</v>
      </c>
      <c r="K12" s="52">
        <f>SUM(K13:K15)</f>
        <v>246744</v>
      </c>
      <c r="L12" s="52">
        <f>SUM(L13:L15)</f>
        <v>1550588</v>
      </c>
      <c r="M12" s="52">
        <f>SUM(M13:M15)</f>
        <v>717705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192766</v>
      </c>
      <c r="K13" s="7">
        <v>43935</v>
      </c>
      <c r="L13" s="7">
        <v>209858</v>
      </c>
      <c r="M13" s="7">
        <v>45214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122300</v>
      </c>
      <c r="K14" s="7">
        <v>0</v>
      </c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1091147</v>
      </c>
      <c r="K15" s="7">
        <v>202809</v>
      </c>
      <c r="L15" s="7">
        <v>1340730</v>
      </c>
      <c r="M15" s="7">
        <v>672491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1893886</v>
      </c>
      <c r="K16" s="52">
        <f>SUM(K17:K19)</f>
        <v>496849</v>
      </c>
      <c r="L16" s="52">
        <f>SUM(L17:L19)</f>
        <v>1881959</v>
      </c>
      <c r="M16" s="52">
        <f>SUM(M17:M19)</f>
        <v>452940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1292755</v>
      </c>
      <c r="K17" s="7">
        <v>339146</v>
      </c>
      <c r="L17" s="7">
        <v>1284614</v>
      </c>
      <c r="M17" s="7">
        <v>309174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323189</v>
      </c>
      <c r="K18" s="7">
        <v>84787</v>
      </c>
      <c r="L18" s="7">
        <v>321153</v>
      </c>
      <c r="M18" s="7">
        <v>67038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277942</v>
      </c>
      <c r="K19" s="7">
        <v>72916</v>
      </c>
      <c r="L19" s="7">
        <v>276192</v>
      </c>
      <c r="M19" s="7">
        <v>76728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1162254</v>
      </c>
      <c r="K20" s="7">
        <v>259900</v>
      </c>
      <c r="L20" s="7">
        <v>1482676</v>
      </c>
      <c r="M20" s="7">
        <v>370657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826919</v>
      </c>
      <c r="K21" s="7">
        <v>159806</v>
      </c>
      <c r="L21" s="7">
        <v>980761</v>
      </c>
      <c r="M21" s="7">
        <v>442534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2949</v>
      </c>
      <c r="K26" s="7">
        <v>2949</v>
      </c>
      <c r="L26" s="7">
        <v>9745</v>
      </c>
      <c r="M26" s="7">
        <v>35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711854</v>
      </c>
      <c r="K27" s="52">
        <f>SUM(K28:K32)</f>
        <v>179347</v>
      </c>
      <c r="L27" s="52">
        <f>SUM(L28:L32)</f>
        <v>738725</v>
      </c>
      <c r="M27" s="52">
        <f>SUM(M28:M32)</f>
        <v>206911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711854</v>
      </c>
      <c r="K29" s="7">
        <v>179347</v>
      </c>
      <c r="L29" s="7">
        <v>738725</v>
      </c>
      <c r="M29" s="7">
        <v>206911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92566</v>
      </c>
      <c r="K33" s="52">
        <f>SUM(K34:K37)</f>
        <v>9919</v>
      </c>
      <c r="L33" s="52">
        <f>SUM(L34:L37)</f>
        <v>70521</v>
      </c>
      <c r="M33" s="52">
        <f>SUM(M34:M37)</f>
        <v>47033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92566</v>
      </c>
      <c r="K35" s="7">
        <v>9919</v>
      </c>
      <c r="L35" s="7">
        <v>70521</v>
      </c>
      <c r="M35" s="7">
        <v>47033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7057357</v>
      </c>
      <c r="K42" s="52">
        <f>K7+K27+K38+K40</f>
        <v>5460172</v>
      </c>
      <c r="L42" s="52">
        <f>L7+L27+L38+L40</f>
        <v>6327504</v>
      </c>
      <c r="M42" s="52">
        <f>M7+M27+M38+M40</f>
        <v>4170112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5384787</v>
      </c>
      <c r="K43" s="52">
        <f>K10+K33+K39+K41</f>
        <v>1176167</v>
      </c>
      <c r="L43" s="52">
        <f>L10+L33+L39+L41</f>
        <v>5976250</v>
      </c>
      <c r="M43" s="52">
        <f>M10+M33+M39+M41</f>
        <v>2030904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1672570</v>
      </c>
      <c r="K44" s="52">
        <f>K42-K43</f>
        <v>4284005</v>
      </c>
      <c r="L44" s="52">
        <f>L42-L43</f>
        <v>351254</v>
      </c>
      <c r="M44" s="52">
        <f>M42-M43</f>
        <v>2139208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1672570</v>
      </c>
      <c r="K45" s="52">
        <f>IF(K42&gt;K43,K42-K43,0)</f>
        <v>4284005</v>
      </c>
      <c r="L45" s="52">
        <f>IF(L42&gt;L43,L42-L43,0)</f>
        <v>351254</v>
      </c>
      <c r="M45" s="52">
        <f>IF(M42&gt;M43,M42-M43,0)</f>
        <v>2139208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339260</v>
      </c>
      <c r="K47" s="7">
        <v>339260</v>
      </c>
      <c r="L47" s="7">
        <v>70251</v>
      </c>
      <c r="M47" s="7">
        <v>70251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1333310</v>
      </c>
      <c r="K48" s="52">
        <f>K44-K47</f>
        <v>3944745</v>
      </c>
      <c r="L48" s="52">
        <f>L44-L47</f>
        <v>281003</v>
      </c>
      <c r="M48" s="52">
        <f>M44-M47</f>
        <v>2068957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1333310</v>
      </c>
      <c r="K49" s="52">
        <f>IF(K48&gt;0,K48,0)</f>
        <v>3944745</v>
      </c>
      <c r="L49" s="52">
        <f>IF(L48&gt;0,L48,0)</f>
        <v>281003</v>
      </c>
      <c r="M49" s="52">
        <f>IF(M48&gt;0,M48,0)</f>
        <v>2068957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0.7" bottom="0.59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18" sqref="K18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318</v>
      </c>
      <c r="K4" s="66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283</v>
      </c>
      <c r="K5" s="68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1672570</v>
      </c>
      <c r="K7" s="7">
        <v>351254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1162254</v>
      </c>
      <c r="K8" s="7">
        <v>1482676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2669087</v>
      </c>
      <c r="K10" s="7">
        <f>1794766</f>
        <v>1794766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7175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2539659</v>
      </c>
      <c r="K12" s="7">
        <f>153255+2415346</f>
        <v>2568601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8050745</v>
      </c>
      <c r="K13" s="52">
        <f>SUM(K7:K12)</f>
        <v>6197297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53335</v>
      </c>
      <c r="K14" s="7">
        <f>33075+8629+51640</f>
        <v>93344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f>1584607+292377+189999</f>
        <v>2066983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645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5142526</v>
      </c>
      <c r="K17" s="7">
        <f>3500000+247974</f>
        <v>3747974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5195861</v>
      </c>
      <c r="K18" s="52">
        <f>SUM(K14:K17)</f>
        <v>5908946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2854884</v>
      </c>
      <c r="K19" s="52">
        <f>IF(K13&gt;K18,K13-K18,0)</f>
        <v>288351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30127</v>
      </c>
      <c r="K28" s="7">
        <v>155846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2783500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2813627</v>
      </c>
      <c r="K31" s="52">
        <f>SUM(K28:K30)</f>
        <v>155846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2813627</v>
      </c>
      <c r="K33" s="52">
        <f>IF(K31&gt;K27,K31-K27,0)</f>
        <v>155846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117099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117099</v>
      </c>
      <c r="K38" s="52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142497</v>
      </c>
      <c r="K43" s="7">
        <v>144165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142497</v>
      </c>
      <c r="K44" s="52">
        <f>SUM(K39:K43)</f>
        <v>144165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25398</v>
      </c>
      <c r="K46" s="52">
        <f>IF(K44&gt;K38,K44-K38,0)</f>
        <v>144165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IF(J19-J20+J32-J33+J45-J46&gt;0,J19-J20+J32-J33+J45-J46,0)</f>
        <v>15859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11660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13867</v>
      </c>
      <c r="K49" s="7">
        <v>29726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15859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11660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4">
        <f>J49+J50-J51</f>
        <v>29726</v>
      </c>
      <c r="K52" s="60">
        <f>K49+K50-K51</f>
        <v>18066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318</v>
      </c>
      <c r="K4" s="66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1">
        <v>2</v>
      </c>
      <c r="J5" s="72" t="s">
        <v>283</v>
      </c>
      <c r="K5" s="72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C26" sqref="C1:C16384"/>
    </sheetView>
  </sheetViews>
  <sheetFormatPr defaultColWidth="9.140625" defaultRowHeight="12.75"/>
  <cols>
    <col min="1" max="1" width="13.7109375" style="75" customWidth="1"/>
    <col min="2" max="2" width="3.140625" style="75" customWidth="1"/>
    <col min="3" max="3" width="5.140625" style="75" customWidth="1"/>
    <col min="4" max="4" width="9.140625" style="75" customWidth="1"/>
    <col min="5" max="5" width="10.140625" style="75" bestFit="1" customWidth="1"/>
    <col min="6" max="7" width="9.140625" style="75" customWidth="1"/>
    <col min="8" max="8" width="2.8515625" style="75" customWidth="1"/>
    <col min="9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2.75">
      <c r="A2" s="127" t="s">
        <v>327</v>
      </c>
      <c r="B2" s="73"/>
      <c r="C2" s="268" t="s">
        <v>282</v>
      </c>
      <c r="D2" s="268"/>
      <c r="E2" s="76" t="s">
        <v>343</v>
      </c>
      <c r="F2" s="42" t="s">
        <v>250</v>
      </c>
      <c r="G2" s="269" t="s">
        <v>323</v>
      </c>
      <c r="H2" s="270"/>
      <c r="I2" s="73"/>
      <c r="J2" s="73"/>
      <c r="K2" s="73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3">
        <v>1</v>
      </c>
      <c r="J5" s="44">
        <v>50315800</v>
      </c>
      <c r="K5" s="44">
        <v>50315800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3">
        <v>2</v>
      </c>
      <c r="J6" s="45"/>
      <c r="K6" s="45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3">
        <v>3</v>
      </c>
      <c r="J7" s="45">
        <v>9456456</v>
      </c>
      <c r="K7" s="45">
        <v>10173049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3">
        <v>4</v>
      </c>
      <c r="J8" s="45">
        <v>2017655</v>
      </c>
      <c r="K8" s="45">
        <v>1819655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3">
        <v>5</v>
      </c>
      <c r="J9" s="45">
        <v>2423659</v>
      </c>
      <c r="K9" s="45">
        <v>351254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3">
        <v>6</v>
      </c>
      <c r="J10" s="45"/>
      <c r="K10" s="45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3">
        <v>7</v>
      </c>
      <c r="J11" s="45"/>
      <c r="K11" s="45">
        <v>16752</v>
      </c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3">
        <v>8</v>
      </c>
      <c r="J12" s="45"/>
      <c r="K12" s="45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3">
        <v>9</v>
      </c>
      <c r="J13" s="45"/>
      <c r="K13" s="45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8">
        <f>SUM(J5:J13)</f>
        <v>64213570</v>
      </c>
      <c r="K14" s="78">
        <f>SUM(K5:K13)</f>
        <v>62676510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3">
        <v>11</v>
      </c>
      <c r="J15" s="45"/>
      <c r="K15" s="45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3">
        <v>12</v>
      </c>
      <c r="J16" s="45"/>
      <c r="K16" s="45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3">
        <v>13</v>
      </c>
      <c r="J17" s="45"/>
      <c r="K17" s="45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3">
        <v>14</v>
      </c>
      <c r="J18" s="45"/>
      <c r="K18" s="45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3">
        <v>15</v>
      </c>
      <c r="J19" s="45"/>
      <c r="K19" s="45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3">
        <v>16</v>
      </c>
      <c r="J20" s="45"/>
      <c r="K20" s="45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4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0" zoomScaleSheetLayoutView="110" zoomScalePageLayoutView="0" workbookViewId="0" topLeftCell="A1">
      <selection activeCell="A7" sqref="A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344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40"/>
      <c r="B19" s="40"/>
      <c r="C19" s="40"/>
      <c r="D19" s="40"/>
      <c r="E19" s="40"/>
      <c r="F19" s="40"/>
      <c r="G19" s="40"/>
      <c r="H19" s="40"/>
      <c r="I19" s="41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2012-02-08T11:40:12Z</cp:lastPrinted>
  <dcterms:created xsi:type="dcterms:W3CDTF">2008-10-17T11:51:54Z</dcterms:created>
  <dcterms:modified xsi:type="dcterms:W3CDTF">2012-02-10T10:20:25Z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