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<sst xmlns="http://schemas.openxmlformats.org/spreadsheetml/2006/main" count="399" uniqueCount="346">
  <si>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</si>
  <si>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</si>
  <si>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</si>
  <si>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</si>
  <si>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</si>
  <si>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</si>
  <si>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</si>
  <si>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</si>
  <si>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</si>
  <si>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</si>
  <si>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</si>
  <si>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</si>
  <si>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</si>
  <si>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</si>
  <si>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</si>
  <si>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</si>
  <si>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</si>
  <si>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</si>
  <si>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</si>
  <si>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</si>
  <si>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</si>
  <si>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</si>
  <si>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</si>
  <si>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</si>
  <si>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</si>
  <si>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</si>
  <si>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</si>
  <si>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</si>
  <si>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</si>
  <si>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</si>
  <si>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</si>
  <si>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</si>
  <si>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</si>
  <si>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</si>
  <si>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</si>
  <si>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</si>
  <si>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</si>
  <si>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</si>
  <si>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</si>
  <si>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</si>
  <si>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</si>
  <si>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</si>
  <si>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</si>
  <si>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</si>
  <si>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</si>
  <si>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</si>
  <si>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</si>
  <si>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</si>
  <si>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</si>
  <si>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</si>
  <si>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</si>
  <si>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</si>
  <si>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</si>
  <si>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</si>
  <si>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</si>
  <si>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</si>
  <si>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</si>
  <si>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</si>
  <si>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</si>
  <si>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</si>
  <si>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</si>
  <si>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</si>
  <si>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</si>
  <si>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</si>
  <si>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</si>
  <si>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</si>
  <si>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</si>
  <si>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</si>
  <si>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</si>
  <si>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</si>
  <si>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</si>
  <si>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</si>
  <si>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</si>
  <si>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</si>
  <si>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</si>
  <si>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</si>
  <si>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</si>
  <si>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</si>
  <si>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</si>
  <si>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</si>
  <si>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</si>
  <si>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</si>
  <si>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</si>
  <si>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</si>
  <si>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</si>
  <si>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</si>
  <si>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</si>
  <si>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</si>
  <si>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</si>
  <si>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</si>
  <si>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</si>
  <si>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</si>
  <si>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</si>
  <si>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</si>
  <si>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</si>
  <si>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</si>
  <si>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</si>
  <si>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</si>
  <si>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</si>
  <si>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</si>
  <si>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</si>
  <si>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</si>
  <si>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</si>
  <si>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</si>
  <si>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</si>
  <si>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</si>
  <si>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</si>
  <si>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</si>
  <si>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</si>
  <si>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</si>
  <si>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</si>
  <si>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</si>
  <si>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</si>
  <si>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</si>
  <si>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</si>
  <si>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</si>
  <si>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</si>
  <si>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</si>
  <si>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</si>
  <si>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</si>
  <si>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</si>
  <si>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</si>
  <si>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</si>
  <si>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</si>
  <si>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</si>
  <si>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</si>
  <si>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</si>
  <si>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</si>
  <si>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</si>
  <si>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</si>
  <si>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</si>
  <si>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</si>
  <si>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</si>
  <si>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</si>
  <si>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</si>
  <si>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</si>
  <si>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</si>
  <si>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</si>
  <si>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</si>
  <si>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</si>
  <si>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</si>
  <si>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</si>
  <si>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</si>
  <si>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</si>
  <si>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</si>
  <si>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</si>
  <si>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</si>
  <si>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</si>
  <si>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</si>
  <si>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</si>
  <si>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</si>
  <si>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</si>
  <si>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</si>
  <si>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</si>
  <si>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</si>
  <si>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</si>
  <si>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</si>
  <si>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</si>
  <si>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</si>
  <si>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</si>
  <si>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</si>
  <si>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</si>
  <si>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</si>
  <si>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</si>
  <si>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</si>
  <si>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</si>
  <si>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</si>
  <si>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</si>
  <si>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</si>
  <si>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</si>
  <si>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</si>
  <si>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</si>
  <si>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</si>
  <si>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</si>
  <si>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</si>
  <si>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</si>
  <si>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</si>
  <si>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</si>
  <si>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</si>
  <si>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</si>
  <si>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</si>
  <si>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</si>
  <si>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</si>
  <si>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</si>
  <si>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</si>
  <si>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</si>
  <si>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</si>
  <si>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</si>
  <si>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</si>
  <si>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</si>
  <si>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</si>
  <si>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</si>
  <si>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</si>
  <si>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</si>
  <si>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</si>
  <si>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</si>
  <si>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</si>
  <si>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</si>
  <si>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</si>
  <si>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</si>
  <si>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</si>
  <si>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</si>
  <si>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</si>
  <si>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</si>
  <si>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</si>
  <si>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</si>
  <si>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</si>
  <si>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</si>
  <si>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</si>
  <si>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</si>
  <si>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</si>
  <si>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</si>
  <si>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</si>
  <si>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</si>
  <si>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</si>
  <si>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</si>
  <si>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</si>
  <si>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</si>
  <si>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</si>
  <si>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</si>
  <si>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</si>
  <si>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</si>
  <si>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</si>
  <si>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</si>
  <si>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</si>
  <si>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</si>
  <si>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</si>
  <si>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</si>
  <si>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</si>
  <si>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</si>
  <si>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</si>
  <si>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</si>
  <si>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</si>
  <si>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</si>
  <si>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</si>
  <si>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</si>
  <si>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</si>
  <si>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</si>
  <si>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</si>
  <si>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</si>
  <si>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</si>
  <si>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</si>
  <si>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</si>
  <si>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</si>
  <si>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</si>
  <si>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</si>
  <si>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</si>
  <si>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</si>
  <si>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</si>
  <si>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</si>
  <si>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</si>
  <si>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</si>
  <si>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</si>
  <si>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</si>
  <si>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</si>
  <si>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</si>
  <si>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</si>
  <si>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</si>
  <si>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</si>
  <si>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</si>
  <si>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</si>
  <si>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</si>
  <si>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</si>
  <si>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</si>
  <si>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</si>
  <si>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</si>
  <si>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</si>
  <si>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</si>
  <si>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</si>
  <si>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</si>
  <si>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</si>
  <si>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</si>
  <si>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</si>
  <si>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</si>
  <si>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</si>
  <si>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</si>
  <si>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</si>
  <si>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</si>
  <si>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</si>
  <si>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</si>
  <si>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</si>
  <si>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</si>
  <si>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</si>
  <si>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</si>
  <si>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</si>
  <si>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</si>
  <si>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</si>
  <si>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</si>
  <si>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</si>
  <si>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</si>
  <si>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</si>
  <si>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</si>
  <si>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</si>
  <si>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</si>
  <si>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</si>
  <si>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</si>
  <si>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</si>
  <si>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</si>
  <si>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</si>
  <si>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</si>
  <si>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</si>
  <si>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</si>
  <si>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</si>
  <si>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</si>
  <si>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</si>
  <si>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</si>
  <si>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</si>
  <si>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</si>
  <si>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</si>
  <si>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</si>
  <si>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</si>
  <si>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</si>
  <si>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</si>
  <si>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</si>
  <si>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</si>
  <si>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</si>
  <si>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</si>
  <si>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</si>
  <si>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</si>
  <si>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</si>
  <si>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</si>
  <si>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</si>
  <si>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</si>
  <si>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</si>
  <si>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03244024</t>
  </si>
  <si>
    <t>040051487</t>
  </si>
  <si>
    <t>45422293596</t>
  </si>
  <si>
    <t>BRIONKA d.d.</t>
  </si>
  <si>
    <t>PULA</t>
  </si>
  <si>
    <t>Tršćanska 35</t>
  </si>
  <si>
    <t>info@brionka</t>
  </si>
  <si>
    <t>www.brionka.hr</t>
  </si>
  <si>
    <t>ISTARSKA</t>
  </si>
  <si>
    <t>NE</t>
  </si>
  <si>
    <t>1061</t>
  </si>
  <si>
    <t>MATELJAK TEA</t>
  </si>
  <si>
    <t>052541685</t>
  </si>
  <si>
    <t>052541684</t>
  </si>
  <si>
    <t>tea.mateljak@brionka.hr</t>
  </si>
  <si>
    <t>KORADO SOLDATIĆ</t>
  </si>
  <si>
    <t>stanje na dan 31.03.2011.</t>
  </si>
  <si>
    <t>Obveznik: BRIONKA d.d.</t>
  </si>
  <si>
    <t>u razdoblju 01.01.2011. do 31.03.2011.</t>
  </si>
  <si>
    <t>u razdoblju 01.01.2011. do31.03.2011.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</si>
  <si>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</si>
  <si>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31.03.2011.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</si>
</sst>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15" applyFont="1" applyFill="1" applyBorder="1" applyAlignment="1">
      <alignment horizontal="center" vertical="center" wrapText="1"/>
      <protection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248</v>
      </c>
      <c r="B1" s="157"/>
      <c r="C1" s="15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2" t="s">
        <v>323</v>
      </c>
      <c r="F2" s="12"/>
      <c r="G2" s="13" t="s">
        <v>250</v>
      </c>
      <c r="H2" s="122" t="s">
        <v>345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0"/>
      <c r="B5" s="17"/>
      <c r="C5" s="17"/>
      <c r="D5" s="17"/>
      <c r="E5" s="18"/>
      <c r="F5" s="91"/>
      <c r="G5" s="19"/>
      <c r="H5" s="20"/>
      <c r="I5" s="92"/>
      <c r="J5" s="10"/>
      <c r="K5" s="10"/>
      <c r="L5" s="10"/>
    </row>
    <row r="6" spans="1:12" ht="12.75">
      <c r="A6" s="169" t="s">
        <v>251</v>
      </c>
      <c r="B6" s="170"/>
      <c r="C6" s="178" t="s">
        <v>324</v>
      </c>
      <c r="D6" s="179"/>
      <c r="E6" s="30"/>
      <c r="F6" s="30"/>
      <c r="G6" s="30"/>
      <c r="H6" s="30"/>
      <c r="I6" s="93"/>
      <c r="J6" s="10"/>
      <c r="K6" s="10"/>
      <c r="L6" s="10"/>
    </row>
    <row r="7" spans="1:12" ht="12.75">
      <c r="A7" s="94"/>
      <c r="B7" s="23"/>
      <c r="C7" s="16"/>
      <c r="D7" s="16"/>
      <c r="E7" s="30"/>
      <c r="F7" s="30"/>
      <c r="G7" s="30"/>
      <c r="H7" s="30"/>
      <c r="I7" s="93"/>
      <c r="J7" s="10"/>
      <c r="K7" s="10"/>
      <c r="L7" s="10"/>
    </row>
    <row r="8" spans="1:12" ht="12.75">
      <c r="A8" s="191" t="s">
        <v>252</v>
      </c>
      <c r="B8" s="192"/>
      <c r="C8" s="178" t="s">
        <v>325</v>
      </c>
      <c r="D8" s="179"/>
      <c r="E8" s="30"/>
      <c r="F8" s="30"/>
      <c r="G8" s="30"/>
      <c r="H8" s="30"/>
      <c r="I8" s="95"/>
      <c r="J8" s="10"/>
      <c r="K8" s="10"/>
      <c r="L8" s="10"/>
    </row>
    <row r="9" spans="1:12" ht="12.75">
      <c r="A9" s="96"/>
      <c r="B9" s="50"/>
      <c r="C9" s="21"/>
      <c r="D9" s="27"/>
      <c r="E9" s="16"/>
      <c r="F9" s="16"/>
      <c r="G9" s="16"/>
      <c r="H9" s="16"/>
      <c r="I9" s="95"/>
      <c r="J9" s="10"/>
      <c r="K9" s="10"/>
      <c r="L9" s="10"/>
    </row>
    <row r="10" spans="1:12" ht="12.75">
      <c r="A10" s="164" t="s">
        <v>253</v>
      </c>
      <c r="B10" s="183"/>
      <c r="C10" s="178" t="s">
        <v>326</v>
      </c>
      <c r="D10" s="17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9" t="s">
        <v>254</v>
      </c>
      <c r="B12" s="170"/>
      <c r="C12" s="175" t="s">
        <v>327</v>
      </c>
      <c r="D12" s="135"/>
      <c r="E12" s="135"/>
      <c r="F12" s="135"/>
      <c r="G12" s="135"/>
      <c r="H12" s="135"/>
      <c r="I12" s="172"/>
      <c r="J12" s="10"/>
      <c r="K12" s="10"/>
      <c r="L12" s="10"/>
    </row>
    <row r="13" spans="1:12" ht="12.75">
      <c r="A13" s="94"/>
      <c r="B13" s="23"/>
      <c r="C13" s="22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9" t="s">
        <v>255</v>
      </c>
      <c r="B14" s="170"/>
      <c r="C14" s="136">
        <v>52100</v>
      </c>
      <c r="D14" s="182"/>
      <c r="E14" s="16"/>
      <c r="F14" s="175" t="s">
        <v>328</v>
      </c>
      <c r="G14" s="135"/>
      <c r="H14" s="135"/>
      <c r="I14" s="172"/>
      <c r="J14" s="10"/>
      <c r="K14" s="10"/>
      <c r="L14" s="10"/>
    </row>
    <row r="15" spans="1:12" ht="12.75">
      <c r="A15" s="94"/>
      <c r="B15" s="23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9" t="s">
        <v>256</v>
      </c>
      <c r="B16" s="170"/>
      <c r="C16" s="175" t="s">
        <v>329</v>
      </c>
      <c r="D16" s="135"/>
      <c r="E16" s="135"/>
      <c r="F16" s="135"/>
      <c r="G16" s="135"/>
      <c r="H16" s="135"/>
      <c r="I16" s="172"/>
      <c r="J16" s="10"/>
      <c r="K16" s="10"/>
      <c r="L16" s="10"/>
    </row>
    <row r="17" spans="1:12" ht="12.75">
      <c r="A17" s="94"/>
      <c r="B17" s="23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9" t="s">
        <v>257</v>
      </c>
      <c r="B18" s="170"/>
      <c r="C18" s="131" t="s">
        <v>330</v>
      </c>
      <c r="D18" s="132"/>
      <c r="E18" s="132"/>
      <c r="F18" s="132"/>
      <c r="G18" s="132"/>
      <c r="H18" s="132"/>
      <c r="I18" s="133"/>
      <c r="J18" s="10"/>
      <c r="K18" s="10"/>
      <c r="L18" s="10"/>
    </row>
    <row r="19" spans="1:12" ht="12.75">
      <c r="A19" s="94"/>
      <c r="B19" s="23"/>
      <c r="C19" s="22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9" t="s">
        <v>258</v>
      </c>
      <c r="B20" s="170"/>
      <c r="C20" s="131" t="s">
        <v>331</v>
      </c>
      <c r="D20" s="132"/>
      <c r="E20" s="132"/>
      <c r="F20" s="132"/>
      <c r="G20" s="132"/>
      <c r="H20" s="132"/>
      <c r="I20" s="133"/>
      <c r="J20" s="10"/>
      <c r="K20" s="10"/>
      <c r="L20" s="10"/>
    </row>
    <row r="21" spans="1:12" ht="12.75">
      <c r="A21" s="94"/>
      <c r="B21" s="23"/>
      <c r="C21" s="22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9" t="s">
        <v>259</v>
      </c>
      <c r="B22" s="170"/>
      <c r="C22" s="123">
        <v>359</v>
      </c>
      <c r="D22" s="175" t="s">
        <v>328</v>
      </c>
      <c r="E22" s="139"/>
      <c r="F22" s="140"/>
      <c r="G22" s="169"/>
      <c r="H22" s="134"/>
      <c r="I22" s="97"/>
      <c r="J22" s="10"/>
      <c r="K22" s="10"/>
      <c r="L22" s="10"/>
    </row>
    <row r="23" spans="1:12" ht="12.75">
      <c r="A23" s="94"/>
      <c r="B23" s="23"/>
      <c r="C23" s="16"/>
      <c r="D23" s="25"/>
      <c r="E23" s="25"/>
      <c r="F23" s="25"/>
      <c r="G23" s="25"/>
      <c r="H23" s="16"/>
      <c r="I23" s="95"/>
      <c r="J23" s="10"/>
      <c r="K23" s="10"/>
      <c r="L23" s="10"/>
    </row>
    <row r="24" spans="1:12" ht="12.75">
      <c r="A24" s="169" t="s">
        <v>260</v>
      </c>
      <c r="B24" s="170"/>
      <c r="C24" s="123">
        <v>18</v>
      </c>
      <c r="D24" s="175" t="s">
        <v>332</v>
      </c>
      <c r="E24" s="139"/>
      <c r="F24" s="139"/>
      <c r="G24" s="140"/>
      <c r="H24" s="51" t="s">
        <v>261</v>
      </c>
      <c r="I24" s="124">
        <v>19</v>
      </c>
      <c r="J24" s="10"/>
      <c r="K24" s="10"/>
      <c r="L24" s="10"/>
    </row>
    <row r="25" spans="1:12" ht="12.75">
      <c r="A25" s="94"/>
      <c r="B25" s="23"/>
      <c r="C25" s="16"/>
      <c r="D25" s="25"/>
      <c r="E25" s="25"/>
      <c r="F25" s="25"/>
      <c r="G25" s="23"/>
      <c r="H25" s="23" t="s">
        <v>318</v>
      </c>
      <c r="I25" s="98"/>
      <c r="J25" s="10"/>
      <c r="K25" s="10"/>
      <c r="L25" s="10"/>
    </row>
    <row r="26" spans="1:12" ht="12.75">
      <c r="A26" s="169" t="s">
        <v>262</v>
      </c>
      <c r="B26" s="170"/>
      <c r="C26" s="125" t="s">
        <v>333</v>
      </c>
      <c r="D26" s="26"/>
      <c r="E26" s="99"/>
      <c r="F26" s="100"/>
      <c r="G26" s="141" t="s">
        <v>263</v>
      </c>
      <c r="H26" s="170"/>
      <c r="I26" s="126" t="s">
        <v>334</v>
      </c>
      <c r="J26" s="10"/>
      <c r="K26" s="10"/>
      <c r="L26" s="10"/>
    </row>
    <row r="27" spans="1:12" ht="12.75">
      <c r="A27" s="94"/>
      <c r="B27" s="23"/>
      <c r="C27" s="16"/>
      <c r="D27" s="100"/>
      <c r="E27" s="100"/>
      <c r="F27" s="100"/>
      <c r="G27" s="100"/>
      <c r="H27" s="16"/>
      <c r="I27" s="101"/>
      <c r="J27" s="10"/>
      <c r="K27" s="10"/>
      <c r="L27" s="10"/>
    </row>
    <row r="28" spans="1:12" ht="12.75">
      <c r="A28" s="145" t="s">
        <v>264</v>
      </c>
      <c r="B28" s="146"/>
      <c r="C28" s="147"/>
      <c r="D28" s="147"/>
      <c r="E28" s="142" t="s">
        <v>265</v>
      </c>
      <c r="F28" s="143"/>
      <c r="G28" s="143"/>
      <c r="H28" s="137" t="s">
        <v>266</v>
      </c>
      <c r="I28" s="138"/>
      <c r="J28" s="10"/>
      <c r="K28" s="10"/>
      <c r="L28" s="10"/>
    </row>
    <row r="29" spans="1:12" ht="12.75">
      <c r="A29" s="102"/>
      <c r="B29" s="99"/>
      <c r="C29" s="99"/>
      <c r="D29" s="27"/>
      <c r="E29" s="16"/>
      <c r="F29" s="16"/>
      <c r="G29" s="16"/>
      <c r="H29" s="28"/>
      <c r="I29" s="101"/>
      <c r="J29" s="10"/>
      <c r="K29" s="10"/>
      <c r="L29" s="10"/>
    </row>
    <row r="30" spans="1:12" ht="12.75">
      <c r="A30" s="151"/>
      <c r="B30" s="180"/>
      <c r="C30" s="180"/>
      <c r="D30" s="181"/>
      <c r="E30" s="151"/>
      <c r="F30" s="180"/>
      <c r="G30" s="180"/>
      <c r="H30" s="178"/>
      <c r="I30" s="179"/>
      <c r="J30" s="10"/>
      <c r="K30" s="10"/>
      <c r="L30" s="10"/>
    </row>
    <row r="31" spans="1:12" ht="12.75">
      <c r="A31" s="94"/>
      <c r="B31" s="23"/>
      <c r="C31" s="22"/>
      <c r="D31" s="152"/>
      <c r="E31" s="152"/>
      <c r="F31" s="152"/>
      <c r="G31" s="144"/>
      <c r="H31" s="16"/>
      <c r="I31" s="103"/>
      <c r="J31" s="10"/>
      <c r="K31" s="10"/>
      <c r="L31" s="10"/>
    </row>
    <row r="32" spans="1:12" ht="12.75">
      <c r="A32" s="151"/>
      <c r="B32" s="180"/>
      <c r="C32" s="180"/>
      <c r="D32" s="181"/>
      <c r="E32" s="151"/>
      <c r="F32" s="180"/>
      <c r="G32" s="180"/>
      <c r="H32" s="178"/>
      <c r="I32" s="179"/>
      <c r="J32" s="10"/>
      <c r="K32" s="10"/>
      <c r="L32" s="10"/>
    </row>
    <row r="33" spans="1:12" ht="12.75">
      <c r="A33" s="94"/>
      <c r="B33" s="23"/>
      <c r="C33" s="22"/>
      <c r="D33" s="29"/>
      <c r="E33" s="29"/>
      <c r="F33" s="29"/>
      <c r="G33" s="30"/>
      <c r="H33" s="16"/>
      <c r="I33" s="104"/>
      <c r="J33" s="10"/>
      <c r="K33" s="10"/>
      <c r="L33" s="10"/>
    </row>
    <row r="34" spans="1:12" ht="12.75">
      <c r="A34" s="151"/>
      <c r="B34" s="180"/>
      <c r="C34" s="180"/>
      <c r="D34" s="181"/>
      <c r="E34" s="151"/>
      <c r="F34" s="180"/>
      <c r="G34" s="180"/>
      <c r="H34" s="178"/>
      <c r="I34" s="179"/>
      <c r="J34" s="10"/>
      <c r="K34" s="10"/>
      <c r="L34" s="10"/>
    </row>
    <row r="35" spans="1:12" ht="12.75">
      <c r="A35" s="94"/>
      <c r="B35" s="23"/>
      <c r="C35" s="22"/>
      <c r="D35" s="29"/>
      <c r="E35" s="29"/>
      <c r="F35" s="29"/>
      <c r="G35" s="30"/>
      <c r="H35" s="16"/>
      <c r="I35" s="104"/>
      <c r="J35" s="10"/>
      <c r="K35" s="10"/>
      <c r="L35" s="10"/>
    </row>
    <row r="36" spans="1:12" ht="12.75">
      <c r="A36" s="151"/>
      <c r="B36" s="180"/>
      <c r="C36" s="180"/>
      <c r="D36" s="181"/>
      <c r="E36" s="151"/>
      <c r="F36" s="180"/>
      <c r="G36" s="180"/>
      <c r="H36" s="178"/>
      <c r="I36" s="179"/>
      <c r="J36" s="10"/>
      <c r="K36" s="10"/>
      <c r="L36" s="10"/>
    </row>
    <row r="37" spans="1:12" ht="12.75">
      <c r="A37" s="105"/>
      <c r="B37" s="31"/>
      <c r="C37" s="148"/>
      <c r="D37" s="149"/>
      <c r="E37" s="16"/>
      <c r="F37" s="148"/>
      <c r="G37" s="149"/>
      <c r="H37" s="16"/>
      <c r="I37" s="95"/>
      <c r="J37" s="10"/>
      <c r="K37" s="10"/>
      <c r="L37" s="10"/>
    </row>
    <row r="38" spans="1:12" ht="12.75">
      <c r="A38" s="151"/>
      <c r="B38" s="180"/>
      <c r="C38" s="180"/>
      <c r="D38" s="181"/>
      <c r="E38" s="151"/>
      <c r="F38" s="180"/>
      <c r="G38" s="180"/>
      <c r="H38" s="178"/>
      <c r="I38" s="179"/>
      <c r="J38" s="10"/>
      <c r="K38" s="10"/>
      <c r="L38" s="10"/>
    </row>
    <row r="39" spans="1:12" ht="12.75">
      <c r="A39" s="105"/>
      <c r="B39" s="31"/>
      <c r="C39" s="32"/>
      <c r="D39" s="33"/>
      <c r="E39" s="16"/>
      <c r="F39" s="32"/>
      <c r="G39" s="33"/>
      <c r="H39" s="16"/>
      <c r="I39" s="95"/>
      <c r="J39" s="10"/>
      <c r="K39" s="10"/>
      <c r="L39" s="10"/>
    </row>
    <row r="40" spans="1:12" ht="12.75">
      <c r="A40" s="151"/>
      <c r="B40" s="180"/>
      <c r="C40" s="180"/>
      <c r="D40" s="181"/>
      <c r="E40" s="151"/>
      <c r="F40" s="180"/>
      <c r="G40" s="180"/>
      <c r="H40" s="178"/>
      <c r="I40" s="179"/>
      <c r="J40" s="10"/>
      <c r="K40" s="10"/>
      <c r="L40" s="10"/>
    </row>
    <row r="41" spans="1:12" ht="12.75">
      <c r="A41" s="127"/>
      <c r="B41" s="34"/>
      <c r="C41" s="34"/>
      <c r="D41" s="34"/>
      <c r="E41" s="24"/>
      <c r="F41" s="128"/>
      <c r="G41" s="128"/>
      <c r="H41" s="129"/>
      <c r="I41" s="106"/>
      <c r="J41" s="10"/>
      <c r="K41" s="10"/>
      <c r="L41" s="10"/>
    </row>
    <row r="42" spans="1:12" ht="12.75">
      <c r="A42" s="105"/>
      <c r="B42" s="31"/>
      <c r="C42" s="32"/>
      <c r="D42" s="33"/>
      <c r="E42" s="16"/>
      <c r="F42" s="32"/>
      <c r="G42" s="33"/>
      <c r="H42" s="16"/>
      <c r="I42" s="95"/>
      <c r="J42" s="10"/>
      <c r="K42" s="10"/>
      <c r="L42" s="10"/>
    </row>
    <row r="43" spans="1:12" ht="12.75">
      <c r="A43" s="107"/>
      <c r="B43" s="35"/>
      <c r="C43" s="35"/>
      <c r="D43" s="21"/>
      <c r="E43" s="21"/>
      <c r="F43" s="35"/>
      <c r="G43" s="21"/>
      <c r="H43" s="21"/>
      <c r="I43" s="108"/>
      <c r="J43" s="10"/>
      <c r="K43" s="10"/>
      <c r="L43" s="10"/>
    </row>
    <row r="44" spans="1:12" ht="12.75">
      <c r="A44" s="164" t="s">
        <v>267</v>
      </c>
      <c r="B44" s="165"/>
      <c r="C44" s="178"/>
      <c r="D44" s="179"/>
      <c r="E44" s="27"/>
      <c r="F44" s="175"/>
      <c r="G44" s="180"/>
      <c r="H44" s="180"/>
      <c r="I44" s="181"/>
      <c r="J44" s="10"/>
      <c r="K44" s="10"/>
      <c r="L44" s="10"/>
    </row>
    <row r="45" spans="1:12" ht="12.75">
      <c r="A45" s="105"/>
      <c r="B45" s="31"/>
      <c r="C45" s="148"/>
      <c r="D45" s="149"/>
      <c r="E45" s="16"/>
      <c r="F45" s="148"/>
      <c r="G45" s="150"/>
      <c r="H45" s="36"/>
      <c r="I45" s="109"/>
      <c r="J45" s="10"/>
      <c r="K45" s="10"/>
      <c r="L45" s="10"/>
    </row>
    <row r="46" spans="1:12" ht="12.75">
      <c r="A46" s="164" t="s">
        <v>268</v>
      </c>
      <c r="B46" s="165"/>
      <c r="C46" s="175" t="s">
        <v>335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4"/>
      <c r="B47" s="23"/>
      <c r="C47" s="22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64" t="s">
        <v>270</v>
      </c>
      <c r="B48" s="165"/>
      <c r="C48" s="171" t="s">
        <v>336</v>
      </c>
      <c r="D48" s="167"/>
      <c r="E48" s="168"/>
      <c r="F48" s="16"/>
      <c r="G48" s="51" t="s">
        <v>271</v>
      </c>
      <c r="H48" s="171" t="s">
        <v>337</v>
      </c>
      <c r="I48" s="168"/>
      <c r="J48" s="10"/>
      <c r="K48" s="10"/>
      <c r="L48" s="10"/>
    </row>
    <row r="49" spans="1:12" ht="12.75">
      <c r="A49" s="94"/>
      <c r="B49" s="23"/>
      <c r="C49" s="22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64" t="s">
        <v>257</v>
      </c>
      <c r="B50" s="165"/>
      <c r="C50" s="166" t="s">
        <v>338</v>
      </c>
      <c r="D50" s="167"/>
      <c r="E50" s="167"/>
      <c r="F50" s="167"/>
      <c r="G50" s="167"/>
      <c r="H50" s="167"/>
      <c r="I50" s="168"/>
      <c r="J50" s="10"/>
      <c r="K50" s="10"/>
      <c r="L50" s="10"/>
    </row>
    <row r="51" spans="1:12" ht="12.75">
      <c r="A51" s="94"/>
      <c r="B51" s="23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9" t="s">
        <v>272</v>
      </c>
      <c r="B52" s="170"/>
      <c r="C52" s="171" t="s">
        <v>339</v>
      </c>
      <c r="D52" s="167"/>
      <c r="E52" s="167"/>
      <c r="F52" s="167"/>
      <c r="G52" s="167"/>
      <c r="H52" s="167"/>
      <c r="I52" s="172"/>
      <c r="J52" s="10"/>
      <c r="K52" s="10"/>
      <c r="L52" s="10"/>
    </row>
    <row r="53" spans="1:12" ht="12.75">
      <c r="A53" s="110"/>
      <c r="B53" s="21"/>
      <c r="C53" s="158" t="s">
        <v>273</v>
      </c>
      <c r="D53" s="158"/>
      <c r="E53" s="158"/>
      <c r="F53" s="158"/>
      <c r="G53" s="158"/>
      <c r="H53" s="158"/>
      <c r="I53" s="111"/>
      <c r="J53" s="10"/>
      <c r="K53" s="10"/>
      <c r="L53" s="10"/>
    </row>
    <row r="54" spans="1:12" ht="12.75">
      <c r="A54" s="110"/>
      <c r="B54" s="21"/>
      <c r="C54" s="37"/>
      <c r="D54" s="37"/>
      <c r="E54" s="37"/>
      <c r="F54" s="37"/>
      <c r="G54" s="37"/>
      <c r="H54" s="37"/>
      <c r="I54" s="111"/>
      <c r="J54" s="10"/>
      <c r="K54" s="10"/>
      <c r="L54" s="10"/>
    </row>
    <row r="55" spans="1:12" ht="12.75">
      <c r="A55" s="110"/>
      <c r="B55" s="173" t="s">
        <v>274</v>
      </c>
      <c r="C55" s="174"/>
      <c r="D55" s="174"/>
      <c r="E55" s="174"/>
      <c r="F55" s="49"/>
      <c r="G55" s="49"/>
      <c r="H55" s="49"/>
      <c r="I55" s="112"/>
      <c r="J55" s="10"/>
      <c r="K55" s="10"/>
      <c r="L55" s="10"/>
    </row>
    <row r="56" spans="1:12" ht="12.75">
      <c r="A56" s="110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10"/>
      <c r="B57" s="153" t="s">
        <v>307</v>
      </c>
      <c r="C57" s="154"/>
      <c r="D57" s="154"/>
      <c r="E57" s="154"/>
      <c r="F57" s="154"/>
      <c r="G57" s="154"/>
      <c r="H57" s="154"/>
      <c r="I57" s="112"/>
      <c r="J57" s="10"/>
      <c r="K57" s="10"/>
      <c r="L57" s="10"/>
    </row>
    <row r="58" spans="1:12" ht="12.75">
      <c r="A58" s="110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10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10"/>
      <c r="B60" s="113"/>
      <c r="C60" s="114"/>
      <c r="D60" s="114"/>
      <c r="E60" s="114"/>
      <c r="F60" s="114"/>
      <c r="G60" s="114"/>
      <c r="H60" s="114"/>
      <c r="I60" s="115"/>
      <c r="J60" s="10"/>
      <c r="K60" s="10"/>
      <c r="L60" s="10"/>
    </row>
    <row r="61" spans="1:12" ht="13.5" thickBot="1">
      <c r="A61" s="116" t="s">
        <v>275</v>
      </c>
      <c r="B61" s="16"/>
      <c r="C61" s="16"/>
      <c r="D61" s="16"/>
      <c r="E61" s="16"/>
      <c r="F61" s="16"/>
      <c r="G61" s="38"/>
      <c r="H61" s="39"/>
      <c r="I61" s="117"/>
      <c r="J61" s="10"/>
      <c r="K61" s="10"/>
      <c r="L61" s="10"/>
    </row>
    <row r="62" spans="1:12" ht="12.75">
      <c r="A62" s="90"/>
      <c r="B62" s="16"/>
      <c r="C62" s="16"/>
      <c r="D62" s="16"/>
      <c r="E62" s="21" t="s">
        <v>276</v>
      </c>
      <c r="F62" s="99"/>
      <c r="G62" s="159" t="s">
        <v>277</v>
      </c>
      <c r="H62" s="160"/>
      <c r="I62" s="161"/>
      <c r="J62" s="10"/>
      <c r="K62" s="10"/>
      <c r="L62" s="10"/>
    </row>
    <row r="63" spans="1:12" ht="12.75">
      <c r="A63" s="118"/>
      <c r="B63" s="119"/>
      <c r="C63" s="120"/>
      <c r="D63" s="120"/>
      <c r="E63" s="120"/>
      <c r="F63" s="120"/>
      <c r="G63" s="162"/>
      <c r="H63" s="163"/>
      <c r="I63" s="12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brionka"/>
    <hyperlink ref="C20" r:id="rId2" display="www.brionka.hr"/>
    <hyperlink ref="C50" r:id="rId3" display="tea.mateljak@brionka.hr"/>
  </hyperlinks>
  <printOptions/>
  <pageMargins left="0.51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89" sqref="A89:H8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340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341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33.75">
      <c r="A4" s="198" t="s">
        <v>59</v>
      </c>
      <c r="B4" s="199"/>
      <c r="C4" s="199"/>
      <c r="D4" s="199"/>
      <c r="E4" s="199"/>
      <c r="F4" s="199"/>
      <c r="G4" s="199"/>
      <c r="H4" s="200"/>
      <c r="I4" s="58" t="s">
        <v>278</v>
      </c>
      <c r="J4" s="59" t="s">
        <v>319</v>
      </c>
      <c r="K4" s="60" t="s">
        <v>320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7">
        <v>2</v>
      </c>
      <c r="J5" s="56">
        <v>3</v>
      </c>
      <c r="K5" s="56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48725066</v>
      </c>
      <c r="K8" s="53">
        <f>K9+K16+K26+K35+K39</f>
        <v>48479126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221260</v>
      </c>
      <c r="K9" s="53">
        <f>SUM(K10:K15)</f>
        <v>203320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221260</v>
      </c>
      <c r="K10" s="7">
        <v>203320</v>
      </c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/>
      <c r="K11" s="7"/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26281404</v>
      </c>
      <c r="K16" s="53">
        <f>SUM(K17:K25)</f>
        <v>26053404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7399269</v>
      </c>
      <c r="K17" s="7">
        <v>7399269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9132101</v>
      </c>
      <c r="K18" s="7">
        <f>8654286+454253</f>
        <v>9108539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9178034</v>
      </c>
      <c r="K19" s="7">
        <v>8851153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/>
      <c r="K20" s="7"/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572000</v>
      </c>
      <c r="K23" s="7">
        <v>694443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22222402</v>
      </c>
      <c r="K26" s="53">
        <f>SUM(K27:K34)</f>
        <v>22222402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2320000</v>
      </c>
      <c r="K27" s="7">
        <v>2320000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19902402</v>
      </c>
      <c r="K29" s="7">
        <f>24527+10000+3430540+11279522+5699149+14000+3400-558736</f>
        <v>19902402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32396284</v>
      </c>
      <c r="K40" s="53">
        <f>K41+K49+K56+K64</f>
        <v>32240426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9819369</v>
      </c>
      <c r="K41" s="53">
        <f>SUM(K42:K48)</f>
        <v>9823090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6069</v>
      </c>
      <c r="K42" s="7">
        <v>9790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/>
      <c r="K45" s="7"/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9813300</v>
      </c>
      <c r="K47" s="7">
        <v>9813300</v>
      </c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4785436</v>
      </c>
      <c r="K49" s="53">
        <f>SUM(K50:K55)</f>
        <v>4648092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36208</v>
      </c>
      <c r="K50" s="7">
        <f>34428+181112</f>
        <v>215540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1102458</v>
      </c>
      <c r="K51" s="7">
        <v>459504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>
        <v>1292125</v>
      </c>
      <c r="K52" s="7">
        <f>1192368+228093</f>
        <v>1420461</v>
      </c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3917</v>
      </c>
      <c r="K53" s="7">
        <v>3423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1794766</v>
      </c>
      <c r="K54" s="7">
        <v>1896353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555962</v>
      </c>
      <c r="K55" s="7">
        <f>602811+50000</f>
        <v>652811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17761753</v>
      </c>
      <c r="K56" s="53">
        <f>SUM(K57:K63)</f>
        <v>17761753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>
        <v>13011753</v>
      </c>
      <c r="K60" s="7">
        <v>13011753</v>
      </c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4750000</v>
      </c>
      <c r="K62" s="7">
        <v>4750000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29726</v>
      </c>
      <c r="K64" s="7">
        <v>7491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/>
      <c r="K65" s="7"/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81121350</v>
      </c>
      <c r="K66" s="53">
        <f>K7+K8+K40+K65</f>
        <v>80719552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4">
        <f>J70+J71+J72+J78+J79+J82+J85</f>
        <v>62523255</v>
      </c>
      <c r="K69" s="54">
        <f>K70+K71+K72+K78+K79+K82+K85</f>
        <v>61944804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50315800</v>
      </c>
      <c r="K70" s="7">
        <v>50315800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9441743</v>
      </c>
      <c r="K72" s="53">
        <f>K73+K74-K75+K76+K77</f>
        <v>10173048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2927674</v>
      </c>
      <c r="K73" s="7">
        <v>2927674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6040183</v>
      </c>
      <c r="K74" s="7">
        <v>6040183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2856819</v>
      </c>
      <c r="K75" s="7">
        <v>2856819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3330705</v>
      </c>
      <c r="K77" s="7">
        <v>4062010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16752</v>
      </c>
      <c r="K78" s="7">
        <v>16752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2017655</v>
      </c>
      <c r="K79" s="53">
        <f>K80-K81</f>
        <v>2017655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2017655</v>
      </c>
      <c r="K80" s="7">
        <v>2017655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731305</v>
      </c>
      <c r="K82" s="53">
        <f>K83-K84</f>
        <v>-578451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731305</v>
      </c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>
        <v>578451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6504188</v>
      </c>
      <c r="K86" s="53">
        <f>SUM(K87:K89)</f>
        <v>6504188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>
        <v>4188</v>
      </c>
      <c r="K88" s="7">
        <v>4188</v>
      </c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6500000</v>
      </c>
      <c r="K89" s="7">
        <v>6500000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184263</v>
      </c>
      <c r="K90" s="53">
        <f>SUM(K91:K99)</f>
        <v>145816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184263</v>
      </c>
      <c r="K92" s="7">
        <v>145816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11707519</v>
      </c>
      <c r="K100" s="53">
        <f>SUM(K101:K112)</f>
        <v>11933644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3043076</v>
      </c>
      <c r="K101" s="7">
        <v>3231226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/>
      <c r="K103" s="7"/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/>
      <c r="K104" s="7"/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8332849</v>
      </c>
      <c r="K105" s="7">
        <v>8168768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131777</v>
      </c>
      <c r="K108" s="7">
        <v>153967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199817</v>
      </c>
      <c r="K109" s="7">
        <f>347946+31737</f>
        <v>379683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/>
      <c r="K112" s="7"/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202125</v>
      </c>
      <c r="K113" s="7">
        <v>191100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81121350</v>
      </c>
      <c r="K114" s="53">
        <f>K69+K86+K90+K100+K113</f>
        <v>80719552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ht="12.75">
      <c r="A116" s="217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311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L9" sqref="L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7" t="s">
        <v>342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0" t="s">
        <v>341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4">
        <f>SUM(J8:J9)</f>
        <v>440958</v>
      </c>
      <c r="K7" s="54">
        <f>SUM(K8:K9)</f>
        <v>440958</v>
      </c>
      <c r="L7" s="54">
        <f>SUM(L8:L9)</f>
        <v>479898</v>
      </c>
      <c r="M7" s="54">
        <f>SUM(M8:M9)</f>
        <v>479898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439125</v>
      </c>
      <c r="K8" s="7">
        <v>439125</v>
      </c>
      <c r="L8" s="7">
        <f>68273+13352</f>
        <v>81625</v>
      </c>
      <c r="M8" s="7">
        <v>81625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1833</v>
      </c>
      <c r="K9" s="7">
        <v>1833</v>
      </c>
      <c r="L9" s="7">
        <v>398273</v>
      </c>
      <c r="M9" s="7">
        <v>398273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1303176</v>
      </c>
      <c r="K10" s="53">
        <f>K11+K12+K16+K20+K21+K22+K25+K26</f>
        <v>1303176</v>
      </c>
      <c r="L10" s="53">
        <f>L11+L12+L16+L20+L21+L22+L25+L26</f>
        <v>1227310</v>
      </c>
      <c r="M10" s="53">
        <f>M11+M12+M16+M20+M21+M22+M25+M26</f>
        <v>1227310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385663</v>
      </c>
      <c r="K12" s="53">
        <f>SUM(K13:K15)</f>
        <v>385663</v>
      </c>
      <c r="L12" s="53">
        <f>SUM(L13:L15)</f>
        <v>228254</v>
      </c>
      <c r="M12" s="53">
        <v>228254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36377</v>
      </c>
      <c r="K13" s="7">
        <v>36377</v>
      </c>
      <c r="L13" s="7">
        <v>34057</v>
      </c>
      <c r="M13" s="7">
        <v>34057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122300</v>
      </c>
      <c r="K14" s="7">
        <v>122300</v>
      </c>
      <c r="L14" s="7"/>
      <c r="M14" s="7"/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226986</v>
      </c>
      <c r="K15" s="7">
        <v>226986</v>
      </c>
      <c r="L15" s="7">
        <v>194197</v>
      </c>
      <c r="M15" s="7">
        <v>194197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449185</v>
      </c>
      <c r="K16" s="53">
        <f>SUM(K17:K19)</f>
        <v>449185</v>
      </c>
      <c r="L16" s="53">
        <f>SUM(L17:L19)</f>
        <v>468127</v>
      </c>
      <c r="M16" s="53">
        <v>468127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306611</v>
      </c>
      <c r="K17" s="7">
        <v>306611</v>
      </c>
      <c r="L17" s="7">
        <v>319541</v>
      </c>
      <c r="M17" s="7">
        <v>319541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76653</v>
      </c>
      <c r="K18" s="7">
        <v>76653</v>
      </c>
      <c r="L18" s="7">
        <v>79885</v>
      </c>
      <c r="M18" s="7">
        <v>79885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65921</v>
      </c>
      <c r="K19" s="7">
        <v>65921</v>
      </c>
      <c r="L19" s="7">
        <v>68701</v>
      </c>
      <c r="M19" s="7">
        <v>68701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301558</v>
      </c>
      <c r="K20" s="7">
        <v>301558</v>
      </c>
      <c r="L20" s="7">
        <v>368383</v>
      </c>
      <c r="M20" s="7">
        <v>368383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165656</v>
      </c>
      <c r="K21" s="7">
        <v>165656</v>
      </c>
      <c r="L21" s="7">
        <f>158946-5675</f>
        <v>153271</v>
      </c>
      <c r="M21" s="7">
        <v>153271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1114</v>
      </c>
      <c r="K26" s="7">
        <v>1114</v>
      </c>
      <c r="L26" s="7">
        <v>9275</v>
      </c>
      <c r="M26" s="7">
        <v>9275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175211</v>
      </c>
      <c r="K27" s="53">
        <v>175211</v>
      </c>
      <c r="L27" s="53">
        <f>SUM(L28:L32)</f>
        <v>175373</v>
      </c>
      <c r="M27" s="53">
        <f>SUM(M28:M32)</f>
        <v>175373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175211</v>
      </c>
      <c r="K29" s="7">
        <v>175211</v>
      </c>
      <c r="L29" s="7">
        <v>175373</v>
      </c>
      <c r="M29" s="7">
        <v>175373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16837</v>
      </c>
      <c r="K33" s="53">
        <f>SUM(K34:K37)</f>
        <v>16837</v>
      </c>
      <c r="L33" s="53">
        <f>SUM(L34:L37)</f>
        <v>6412</v>
      </c>
      <c r="M33" s="53">
        <f>SUM(M34:M37)</f>
        <v>6412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16837</v>
      </c>
      <c r="K35" s="7">
        <v>16837</v>
      </c>
      <c r="L35" s="7">
        <v>6412</v>
      </c>
      <c r="M35" s="7">
        <v>6412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616169</v>
      </c>
      <c r="K42" s="53">
        <f>K7+K27+K38+K40</f>
        <v>616169</v>
      </c>
      <c r="L42" s="53">
        <f>L7+L27+L38+L40</f>
        <v>655271</v>
      </c>
      <c r="M42" s="53">
        <f>M7+M27+M38+M40</f>
        <v>655271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1320013</v>
      </c>
      <c r="K43" s="53">
        <f>K10+K33+K39+K41</f>
        <v>1320013</v>
      </c>
      <c r="L43" s="53">
        <f>L10+L33+L39+L41</f>
        <v>1233722</v>
      </c>
      <c r="M43" s="53">
        <f>M10+M33+M39+M41</f>
        <v>1233722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-703844</v>
      </c>
      <c r="K44" s="53">
        <f>K42-K43</f>
        <v>-703844</v>
      </c>
      <c r="L44" s="53">
        <f>L42-L43</f>
        <v>-578451</v>
      </c>
      <c r="M44" s="53">
        <f>M42-M43</f>
        <v>-578451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703844</v>
      </c>
      <c r="K46" s="53">
        <f>IF(K43&gt;K42,K43-K42,0)</f>
        <v>703844</v>
      </c>
      <c r="L46" s="53">
        <f>IF(L43&gt;L42,L43-L42,0)</f>
        <v>578451</v>
      </c>
      <c r="M46" s="53">
        <f>IF(M43&gt;M42,M43-M42,0)</f>
        <v>578451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-703844</v>
      </c>
      <c r="K48" s="53">
        <f>K44-K47</f>
        <v>-703844</v>
      </c>
      <c r="L48" s="53">
        <f>L44-L47</f>
        <v>-578451</v>
      </c>
      <c r="M48" s="53">
        <f>M44-M47</f>
        <v>-578451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703844</v>
      </c>
      <c r="K50" s="61">
        <f>IF(K48&lt;0,-K48,0)</f>
        <v>703844</v>
      </c>
      <c r="L50" s="61">
        <f>IF(L48&lt;0,-L48,0)</f>
        <v>578451</v>
      </c>
      <c r="M50" s="61">
        <f>IF(M48&lt;0,-M48,0)</f>
        <v>578451</v>
      </c>
    </row>
    <row r="51" spans="1:13" ht="12.75" customHeight="1">
      <c r="A51" s="217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/>
      <c r="K56" s="6"/>
      <c r="L56" s="6"/>
      <c r="M56" s="6"/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48:M50 K12:M12 K13:L15 J16:M16 K17:L21 K22:M22 K23:L26 K27:M27 K28:L32 K33:M33 K34:L41 J12:J15 J17:J46">
      <formula1>0</formula1>
    </dataValidation>
  </dataValidations>
  <printOptions/>
  <pageMargins left="0.61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5"/>
  <sheetViews>
    <sheetView view="pageBreakPreview" zoomScale="110" zoomScaleSheetLayoutView="110" workbookViewId="0" topLeftCell="A1">
      <selection activeCell="J55" sqref="J55"/>
    </sheetView>
  </sheetViews>
  <sheetFormatPr defaultColWidth="9.140625" defaultRowHeight="12.75"/>
  <cols>
    <col min="1" max="9" width="9.140625" style="52" customWidth="1"/>
    <col min="10" max="10" width="8.140625" style="52" customWidth="1"/>
    <col min="1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4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283</v>
      </c>
      <c r="K5" s="69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-703844</v>
      </c>
      <c r="K7" s="7">
        <v>-578451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301558</v>
      </c>
      <c r="K8" s="7">
        <v>368383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507722</v>
      </c>
      <c r="K9" s="7"/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31652</v>
      </c>
      <c r="K10" s="7">
        <v>137344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227252</v>
      </c>
      <c r="K12" s="7">
        <v>226125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364340</v>
      </c>
      <c r="K13" s="53">
        <f>SUM(K7:K12)</f>
        <v>153401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11025</v>
      </c>
      <c r="K14" s="7">
        <v>11025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114</v>
      </c>
      <c r="K16" s="7">
        <v>3721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383273</v>
      </c>
      <c r="K17" s="7"/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394412</v>
      </c>
      <c r="K18" s="53">
        <f>SUM(K14:K17)</f>
        <v>14746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0</v>
      </c>
      <c r="K19" s="53">
        <f>IF(K13&gt;K18,K13-K18,0)</f>
        <v>138655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30072</v>
      </c>
      <c r="K20" s="53">
        <f>IF(K18&gt;K13,K18-K13,0)</f>
        <v>0</v>
      </c>
    </row>
    <row r="21" spans="1:11" ht="12.75">
      <c r="A21" s="217" t="s">
        <v>159</v>
      </c>
      <c r="B21" s="233"/>
      <c r="C21" s="233"/>
      <c r="D21" s="233"/>
      <c r="E21" s="233"/>
      <c r="F21" s="233"/>
      <c r="G21" s="233"/>
      <c r="H21" s="233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2329</v>
      </c>
      <c r="K28" s="7">
        <v>122443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2329</v>
      </c>
      <c r="K31" s="53">
        <f>SUM(K28:K30)</f>
        <v>122443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2329</v>
      </c>
      <c r="K33" s="53">
        <f>IF(K31&gt;K27,K31-K27,0)</f>
        <v>122443</v>
      </c>
    </row>
    <row r="34" spans="1:11" ht="12.75">
      <c r="A34" s="217" t="s">
        <v>160</v>
      </c>
      <c r="B34" s="233"/>
      <c r="C34" s="233"/>
      <c r="D34" s="233"/>
      <c r="E34" s="233"/>
      <c r="F34" s="233"/>
      <c r="G34" s="233"/>
      <c r="H34" s="233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87000</v>
      </c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87000</v>
      </c>
      <c r="K38" s="53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/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34135</v>
      </c>
      <c r="K43" s="7">
        <v>38447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34135</v>
      </c>
      <c r="K44" s="53">
        <f>SUM(K39:K43)</f>
        <v>38447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52865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0</v>
      </c>
      <c r="K46" s="53">
        <f>IF(K44&gt;K38,K44-K38,0)</f>
        <v>38447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20464</v>
      </c>
      <c r="K47" s="53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22235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13867</v>
      </c>
      <c r="K49" s="7">
        <v>29726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>
        <v>20464</v>
      </c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>
        <v>22235</v>
      </c>
    </row>
    <row r="52" spans="1:11" ht="12.75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65">
        <f>J49+J50-J51</f>
        <v>34331</v>
      </c>
      <c r="K52" s="61">
        <f>K49+K50-K51</f>
        <v>7491</v>
      </c>
    </row>
    <row r="55" ht="12.75">
      <c r="J55" s="52" t="s">
        <v>344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159</v>
      </c>
      <c r="B22" s="233"/>
      <c r="C22" s="233"/>
      <c r="D22" s="233"/>
      <c r="E22" s="233"/>
      <c r="F22" s="233"/>
      <c r="G22" s="233"/>
      <c r="H22" s="233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160</v>
      </c>
      <c r="B35" s="233"/>
      <c r="C35" s="233"/>
      <c r="D35" s="233"/>
      <c r="E35" s="233"/>
      <c r="F35" s="233"/>
      <c r="G35" s="233"/>
      <c r="H35" s="233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21" sqref="J21"/>
    </sheetView>
  </sheetViews>
  <sheetFormatPr defaultColWidth="9.140625" defaultRowHeight="12.75"/>
  <cols>
    <col min="1" max="1" width="11.57421875" style="76" customWidth="1"/>
    <col min="2" max="2" width="6.57421875" style="76" customWidth="1"/>
    <col min="3" max="4" width="9.140625" style="76" customWidth="1"/>
    <col min="5" max="5" width="10.421875" style="76" bestFit="1" customWidth="1"/>
    <col min="6" max="7" width="9.140625" style="76" customWidth="1"/>
    <col min="8" max="8" width="7.140625" style="76" customWidth="1"/>
    <col min="9" max="16384" width="9.140625" style="76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  <c r="L1" s="75"/>
    </row>
    <row r="2" spans="1:12" ht="12.75">
      <c r="A2" s="130" t="s">
        <v>327</v>
      </c>
      <c r="B2" s="74"/>
      <c r="C2" s="288" t="s">
        <v>282</v>
      </c>
      <c r="D2" s="288"/>
      <c r="E2" s="77">
        <v>40544</v>
      </c>
      <c r="F2" s="43" t="s">
        <v>250</v>
      </c>
      <c r="G2" s="289">
        <v>40633</v>
      </c>
      <c r="H2" s="290"/>
      <c r="I2" s="74"/>
      <c r="J2" s="74"/>
      <c r="K2" s="74"/>
      <c r="L2" s="78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81" t="s">
        <v>305</v>
      </c>
      <c r="J3" s="82" t="s">
        <v>150</v>
      </c>
      <c r="K3" s="82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4">
        <v>2</v>
      </c>
      <c r="J4" s="83" t="s">
        <v>283</v>
      </c>
      <c r="K4" s="83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4">
        <v>1</v>
      </c>
      <c r="J5" s="45">
        <v>50315800</v>
      </c>
      <c r="K5" s="45">
        <v>50315800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4">
        <v>2</v>
      </c>
      <c r="J6" s="46"/>
      <c r="K6" s="46"/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4">
        <v>3</v>
      </c>
      <c r="J7" s="46">
        <v>9441743</v>
      </c>
      <c r="K7" s="46">
        <v>10173048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4">
        <v>4</v>
      </c>
      <c r="J8" s="46">
        <v>2017655</v>
      </c>
      <c r="K8" s="46">
        <v>2017655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731305</v>
      </c>
      <c r="K9" s="46">
        <v>-578451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/>
      <c r="K10" s="46"/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>
        <v>16752</v>
      </c>
      <c r="K11" s="46">
        <v>16752</v>
      </c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/>
      <c r="K13" s="46"/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4">
        <v>10</v>
      </c>
      <c r="J14" s="79">
        <f>SUM(J5:J13)</f>
        <v>62523255</v>
      </c>
      <c r="K14" s="79">
        <f>SUM(K5:K13)</f>
        <v>61944804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6"/>
      <c r="K15" s="46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6">
        <v>4188</v>
      </c>
      <c r="K16" s="46">
        <v>4188</v>
      </c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4">
        <v>13</v>
      </c>
      <c r="J17" s="46"/>
      <c r="K17" s="46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6"/>
      <c r="K18" s="46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6"/>
      <c r="K19" s="46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6">
        <v>731305</v>
      </c>
      <c r="K20" s="46">
        <v>-578451</v>
      </c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4">
        <v>17</v>
      </c>
      <c r="J21" s="80">
        <f>SUM(J15:J20)</f>
        <v>735493</v>
      </c>
      <c r="K21" s="80">
        <f>SUM(K15:K20)</f>
        <v>-574263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/>
      <c r="K23" s="45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8">
        <v>19</v>
      </c>
      <c r="J24" s="80"/>
      <c r="K24" s="80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21" right="0.13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316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Tea Mateljak</cp:lastModifiedBy>
  <cp:lastPrinted>2011-04-29T07:03:13Z</cp:lastPrinted>
  <dcterms:created xsi:type="dcterms:W3CDTF">2008-10-17T11:51:54Z</dcterms:created>
  <dcterms:modified xsi:type="dcterms:W3CDTF">2011-04-29T07:04:28Z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