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<sst xmlns="http://schemas.openxmlformats.org/spreadsheetml/2006/main" count="403" uniqueCount="351">
  <si>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</si>
  <si>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</si>
  <si>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</si>
  <si>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</si>
  <si>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</si>
  <si>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</si>
  <si>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</si>
  <si>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</si>
  <si>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</si>
  <si>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</si>
  <si>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</si>
  <si>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</si>
  <si>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</si>
  <si>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</si>
  <si>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</si>
  <si>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</si>
  <si>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</si>
  <si>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</si>
  <si>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</si>
  <si>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</si>
  <si>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</si>
  <si>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</si>
  <si>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</si>
  <si>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</si>
  <si>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</si>
  <si>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</si>
  <si>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</si>
  <si>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</si>
  <si>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</si>
  <si>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</si>
  <si>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</si>
  <si>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</si>
  <si>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</si>
  <si>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</si>
  <si>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</si>
  <si>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</si>
  <si>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</si>
  <si>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</si>
  <si>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</si>
  <si>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</si>
  <si>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</si>
  <si>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</si>
  <si>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</si>
  <si>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</si>
  <si>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</si>
  <si>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</si>
  <si>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</si>
  <si>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</si>
  <si>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</si>
  <si>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</si>
  <si>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</si>
  <si>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</si>
  <si>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</si>
  <si>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</si>
  <si>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</si>
  <si>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</si>
  <si>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</si>
  <si>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</si>
  <si>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</si>
  <si>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</si>
  <si>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</si>
  <si>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</si>
  <si>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</si>
  <si>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</si>
  <si>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</si>
  <si>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</si>
  <si>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</si>
  <si>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</si>
  <si>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</si>
  <si>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</si>
  <si>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</si>
  <si>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</si>
  <si>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</si>
  <si>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</si>
  <si>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</si>
  <si>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</si>
  <si>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</si>
  <si>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</si>
  <si>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</si>
  <si>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</si>
  <si>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</si>
  <si>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</si>
  <si>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</si>
  <si>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</si>
  <si>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</si>
  <si>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</si>
  <si>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</si>
  <si>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</si>
  <si>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</si>
  <si>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</si>
  <si>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</si>
  <si>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</si>
  <si>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</si>
  <si>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</si>
  <si>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</si>
  <si>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</si>
  <si>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</si>
  <si>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</si>
  <si>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</si>
  <si>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</si>
  <si>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</si>
  <si>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</si>
  <si>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</si>
  <si>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</si>
  <si>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</si>
  <si>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</si>
  <si>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</si>
  <si>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</si>
  <si>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</si>
  <si>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</si>
  <si>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</si>
  <si>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</si>
  <si>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</si>
  <si>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</si>
  <si>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</si>
  <si>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</si>
  <si>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</si>
  <si>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</si>
  <si>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</si>
  <si>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</si>
  <si>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</si>
  <si>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</si>
  <si>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</si>
  <si>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</si>
  <si>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</si>
  <si>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</si>
  <si>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</si>
  <si>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</si>
  <si>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</si>
  <si>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</si>
  <si>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</si>
  <si>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</si>
  <si>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</si>
  <si>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</si>
  <si>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</si>
  <si>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</si>
  <si>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</si>
  <si>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</si>
  <si>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</si>
  <si>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</si>
  <si>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</si>
  <si>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</si>
  <si>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</si>
  <si>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</si>
  <si>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</si>
  <si>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</si>
  <si>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</si>
  <si>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</si>
  <si>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</si>
  <si>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</si>
  <si>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</si>
  <si>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</si>
  <si>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</si>
  <si>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</si>
  <si>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</si>
  <si>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</si>
  <si>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</si>
  <si>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</si>
  <si>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</si>
  <si>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</si>
  <si>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</si>
  <si>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</si>
  <si>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</si>
  <si>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</si>
  <si>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</si>
  <si>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</si>
  <si>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</si>
  <si>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</si>
  <si>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</si>
  <si>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</si>
  <si>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</si>
  <si>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</si>
  <si>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</si>
  <si>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</si>
  <si>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</si>
  <si>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</si>
  <si>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</si>
  <si>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</si>
  <si>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</si>
  <si>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</si>
  <si>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</si>
  <si>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</si>
  <si>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</si>
  <si>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</si>
  <si>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</si>
  <si>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</si>
  <si>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</si>
  <si>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</si>
  <si>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</si>
  <si>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</si>
  <si>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</si>
  <si>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</si>
  <si>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</si>
  <si>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</si>
  <si>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</si>
  <si>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</si>
  <si>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</si>
  <si>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</si>
  <si>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</si>
  <si>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</si>
  <si>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</si>
  <si>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</si>
  <si>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</si>
  <si>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</si>
  <si>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</si>
  <si>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</si>
  <si>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</si>
  <si>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</si>
  <si>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</si>
  <si>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</si>
  <si>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</si>
  <si>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</si>
  <si>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</si>
  <si>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</si>
  <si>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</si>
  <si>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</si>
  <si>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</si>
  <si>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</si>
  <si>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</si>
  <si>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</si>
  <si>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</si>
  <si>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</si>
  <si>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</si>
  <si>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</si>
  <si>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</si>
  <si>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</si>
  <si>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</si>
  <si>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</si>
  <si>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</si>
  <si>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</si>
  <si>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</si>
  <si>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</si>
  <si>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</si>
  <si>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</si>
  <si>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</si>
  <si>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</si>
  <si>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</si>
  <si>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</si>
  <si>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</si>
  <si>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</si>
  <si>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</si>
  <si>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</si>
  <si>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</si>
  <si>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</si>
  <si>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</si>
  <si>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</si>
  <si>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</si>
  <si>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</si>
  <si>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</si>
  <si>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</si>
  <si>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</si>
  <si>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</si>
  <si>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</si>
  <si>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</si>
  <si>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</si>
  <si>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</si>
  <si>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</si>
  <si>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</si>
  <si>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</si>
  <si>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</si>
  <si>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</si>
  <si>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</si>
  <si>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</si>
  <si>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</si>
  <si>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</si>
  <si>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</si>
  <si>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</si>
  <si>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</si>
  <si>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</si>
  <si>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</si>
  <si>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</si>
  <si>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</si>
  <si>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</si>
  <si>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</si>
  <si>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</si>
  <si>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</si>
  <si>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</si>
  <si>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</si>
  <si>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</si>
  <si>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</si>
  <si>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</si>
  <si>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</si>
  <si>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</si>
  <si>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</si>
  <si>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</si>
  <si>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</si>
  <si>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</si>
  <si>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</si>
  <si>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</si>
  <si>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</si>
  <si>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</si>
  <si>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</si>
  <si>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</si>
  <si>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</si>
  <si>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</si>
  <si>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</si>
  <si>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</si>
  <si>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</si>
  <si>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</si>
  <si>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</si>
  <si>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</si>
  <si>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</si>
  <si>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</si>
  <si>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</si>
  <si>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</si>
  <si>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</si>
  <si>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</si>
  <si>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</si>
  <si>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</si>
  <si>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</si>
  <si>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</si>
  <si>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</si>
  <si>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</si>
  <si>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</si>
  <si>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</si>
  <si>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</si>
  <si>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</si>
  <si>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</si>
  <si>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</si>
  <si>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</si>
  <si>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</si>
  <si>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</si>
  <si>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</si>
  <si>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</si>
  <si>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</si>
  <si>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</si>
  <si>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</si>
  <si>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</si>
  <si>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</si>
  <si>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</si>
  <si>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</si>
  <si>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</si>
  <si>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1061</t>
  </si>
  <si>
    <t>DA</t>
  </si>
  <si>
    <t>Puljanka-Brionka d.o.o.</t>
  </si>
  <si>
    <t>Pula</t>
  </si>
  <si>
    <t>01475142</t>
  </si>
  <si>
    <t>Enty Trade d.o.o.</t>
  </si>
  <si>
    <t>Brtonigla</t>
  </si>
  <si>
    <t>03866904</t>
  </si>
  <si>
    <t>MATELJAK TEA</t>
  </si>
  <si>
    <t>052541685</t>
  </si>
  <si>
    <t>052541684</t>
  </si>
  <si>
    <t>tea.mateljak@brionka.hr</t>
  </si>
  <si>
    <t>KORADO SOLDATIĆ</t>
  </si>
  <si>
    <t>stanje na dan 31.03.2011.</t>
  </si>
  <si>
    <t>u razdoblju 01.01.2011. do 31.03.2011.</t>
  </si>
  <si>
    <t>U navedenom periodu nije bilo promjena.</t>
  </si>
  <si>
    <t>31.03.2011.</t>
  </si>
  <si>
    <t>Obveznik: BRIONKA KONSOLIDIRANI IZVJEŠTAJ</t>
  </si>
  <si>
    <t>Obveznik: BRIONKA KONSOLIDIRANA BILANCA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</si>
</sst>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 applyFont="1" applyAlignment="1">
      <alignment/>
      <protection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zoomScaleSheetLayoutView="110" workbookViewId="0" topLeftCell="A41">
      <selection activeCell="H8" sqref="H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248</v>
      </c>
      <c r="B1" s="139"/>
      <c r="C1" s="139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60" t="s">
        <v>249</v>
      </c>
      <c r="B2" s="161"/>
      <c r="C2" s="161"/>
      <c r="D2" s="162"/>
      <c r="E2" s="123">
        <v>40544</v>
      </c>
      <c r="F2" s="12"/>
      <c r="G2" s="13" t="s">
        <v>250</v>
      </c>
      <c r="H2" s="123" t="s">
        <v>348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3" t="s">
        <v>317</v>
      </c>
      <c r="B4" s="164"/>
      <c r="C4" s="164"/>
      <c r="D4" s="164"/>
      <c r="E4" s="164"/>
      <c r="F4" s="164"/>
      <c r="G4" s="164"/>
      <c r="H4" s="164"/>
      <c r="I4" s="165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6" t="s">
        <v>251</v>
      </c>
      <c r="B6" s="167"/>
      <c r="C6" s="158" t="s">
        <v>323</v>
      </c>
      <c r="D6" s="159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8" t="s">
        <v>252</v>
      </c>
      <c r="B8" s="169"/>
      <c r="C8" s="158" t="s">
        <v>324</v>
      </c>
      <c r="D8" s="159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5" t="s">
        <v>253</v>
      </c>
      <c r="B10" s="156"/>
      <c r="C10" s="158" t="s">
        <v>325</v>
      </c>
      <c r="D10" s="159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7"/>
      <c r="B11" s="156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6" t="s">
        <v>254</v>
      </c>
      <c r="B12" s="167"/>
      <c r="C12" s="170" t="s">
        <v>326</v>
      </c>
      <c r="D12" s="171"/>
      <c r="E12" s="171"/>
      <c r="F12" s="171"/>
      <c r="G12" s="171"/>
      <c r="H12" s="171"/>
      <c r="I12" s="172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6" t="s">
        <v>255</v>
      </c>
      <c r="B14" s="167"/>
      <c r="C14" s="173">
        <v>52100</v>
      </c>
      <c r="D14" s="174"/>
      <c r="E14" s="16"/>
      <c r="F14" s="170" t="s">
        <v>327</v>
      </c>
      <c r="G14" s="171"/>
      <c r="H14" s="171"/>
      <c r="I14" s="172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6" t="s">
        <v>256</v>
      </c>
      <c r="B16" s="167"/>
      <c r="C16" s="170" t="s">
        <v>328</v>
      </c>
      <c r="D16" s="171"/>
      <c r="E16" s="171"/>
      <c r="F16" s="171"/>
      <c r="G16" s="171"/>
      <c r="H16" s="171"/>
      <c r="I16" s="172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6" t="s">
        <v>257</v>
      </c>
      <c r="B18" s="167"/>
      <c r="C18" s="175" t="s">
        <v>329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6" t="s">
        <v>258</v>
      </c>
      <c r="B20" s="167"/>
      <c r="C20" s="175" t="s">
        <v>330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6" t="s">
        <v>259</v>
      </c>
      <c r="B22" s="167"/>
      <c r="C22" s="124">
        <v>359</v>
      </c>
      <c r="D22" s="170" t="s">
        <v>327</v>
      </c>
      <c r="E22" s="178"/>
      <c r="F22" s="179"/>
      <c r="G22" s="166"/>
      <c r="H22" s="180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6" t="s">
        <v>260</v>
      </c>
      <c r="B24" s="167"/>
      <c r="C24" s="124">
        <v>18</v>
      </c>
      <c r="D24" s="170" t="s">
        <v>331</v>
      </c>
      <c r="E24" s="178"/>
      <c r="F24" s="178"/>
      <c r="G24" s="179"/>
      <c r="H24" s="52" t="s">
        <v>261</v>
      </c>
      <c r="I24" s="125">
        <v>320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6" t="s">
        <v>262</v>
      </c>
      <c r="B26" s="167"/>
      <c r="C26" s="126" t="s">
        <v>333</v>
      </c>
      <c r="D26" s="26"/>
      <c r="E26" s="100"/>
      <c r="F26" s="101"/>
      <c r="G26" s="181" t="s">
        <v>263</v>
      </c>
      <c r="H26" s="167"/>
      <c r="I26" s="127" t="s">
        <v>332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2" t="s">
        <v>264</v>
      </c>
      <c r="B28" s="149"/>
      <c r="C28" s="150"/>
      <c r="D28" s="150"/>
      <c r="E28" s="151" t="s">
        <v>265</v>
      </c>
      <c r="F28" s="152"/>
      <c r="G28" s="152"/>
      <c r="H28" s="153" t="s">
        <v>266</v>
      </c>
      <c r="I28" s="154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4" t="s">
        <v>334</v>
      </c>
      <c r="B30" s="145"/>
      <c r="C30" s="145"/>
      <c r="D30" s="146"/>
      <c r="E30" s="144" t="s">
        <v>335</v>
      </c>
      <c r="F30" s="145"/>
      <c r="G30" s="145"/>
      <c r="H30" s="158" t="s">
        <v>336</v>
      </c>
      <c r="I30" s="159"/>
      <c r="J30" s="10"/>
      <c r="K30" s="10"/>
      <c r="L30" s="10"/>
    </row>
    <row r="31" spans="1:12" ht="12.75">
      <c r="A31" s="95"/>
      <c r="B31" s="23"/>
      <c r="C31" s="22"/>
      <c r="D31" s="147"/>
      <c r="E31" s="147"/>
      <c r="F31" s="147"/>
      <c r="G31" s="148"/>
      <c r="H31" s="16"/>
      <c r="I31" s="104"/>
      <c r="J31" s="10"/>
      <c r="K31" s="10"/>
      <c r="L31" s="10"/>
    </row>
    <row r="32" spans="1:12" ht="12.75">
      <c r="A32" s="144" t="s">
        <v>337</v>
      </c>
      <c r="B32" s="145"/>
      <c r="C32" s="145"/>
      <c r="D32" s="146"/>
      <c r="E32" s="144" t="s">
        <v>338</v>
      </c>
      <c r="F32" s="145"/>
      <c r="G32" s="145"/>
      <c r="H32" s="158" t="s">
        <v>339</v>
      </c>
      <c r="I32" s="159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4"/>
      <c r="B34" s="145"/>
      <c r="C34" s="145"/>
      <c r="D34" s="146"/>
      <c r="E34" s="144"/>
      <c r="F34" s="145"/>
      <c r="G34" s="145"/>
      <c r="H34" s="158"/>
      <c r="I34" s="159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4"/>
      <c r="B36" s="145"/>
      <c r="C36" s="145"/>
      <c r="D36" s="146"/>
      <c r="E36" s="144"/>
      <c r="F36" s="145"/>
      <c r="G36" s="145"/>
      <c r="H36" s="158"/>
      <c r="I36" s="159"/>
      <c r="J36" s="10"/>
      <c r="K36" s="10"/>
      <c r="L36" s="10"/>
    </row>
    <row r="37" spans="1:12" ht="12.75">
      <c r="A37" s="106"/>
      <c r="B37" s="31"/>
      <c r="C37" s="143"/>
      <c r="D37" s="141"/>
      <c r="E37" s="16"/>
      <c r="F37" s="143"/>
      <c r="G37" s="141"/>
      <c r="H37" s="16"/>
      <c r="I37" s="96"/>
      <c r="J37" s="10"/>
      <c r="K37" s="10"/>
      <c r="L37" s="10"/>
    </row>
    <row r="38" spans="1:12" ht="12.75">
      <c r="A38" s="144"/>
      <c r="B38" s="145"/>
      <c r="C38" s="145"/>
      <c r="D38" s="146"/>
      <c r="E38" s="144"/>
      <c r="F38" s="145"/>
      <c r="G38" s="145"/>
      <c r="H38" s="158"/>
      <c r="I38" s="159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4"/>
      <c r="B40" s="145"/>
      <c r="C40" s="145"/>
      <c r="D40" s="146"/>
      <c r="E40" s="144"/>
      <c r="F40" s="145"/>
      <c r="G40" s="145"/>
      <c r="H40" s="158"/>
      <c r="I40" s="159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5" t="s">
        <v>267</v>
      </c>
      <c r="B44" s="142"/>
      <c r="C44" s="158"/>
      <c r="D44" s="159"/>
      <c r="E44" s="27"/>
      <c r="F44" s="170"/>
      <c r="G44" s="145"/>
      <c r="H44" s="145"/>
      <c r="I44" s="146"/>
      <c r="J44" s="10"/>
      <c r="K44" s="10"/>
      <c r="L44" s="10"/>
    </row>
    <row r="45" spans="1:12" ht="12.75">
      <c r="A45" s="106"/>
      <c r="B45" s="31"/>
      <c r="C45" s="143"/>
      <c r="D45" s="141"/>
      <c r="E45" s="16"/>
      <c r="F45" s="143"/>
      <c r="G45" s="132"/>
      <c r="H45" s="36"/>
      <c r="I45" s="110"/>
      <c r="J45" s="10"/>
      <c r="K45" s="10"/>
      <c r="L45" s="10"/>
    </row>
    <row r="46" spans="1:12" ht="12.75">
      <c r="A46" s="155" t="s">
        <v>268</v>
      </c>
      <c r="B46" s="142"/>
      <c r="C46" s="170" t="s">
        <v>340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5" t="s">
        <v>270</v>
      </c>
      <c r="B48" s="142"/>
      <c r="C48" s="135" t="s">
        <v>341</v>
      </c>
      <c r="D48" s="136"/>
      <c r="E48" s="137"/>
      <c r="F48" s="16"/>
      <c r="G48" s="52" t="s">
        <v>271</v>
      </c>
      <c r="H48" s="135" t="s">
        <v>342</v>
      </c>
      <c r="I48" s="137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5" t="s">
        <v>257</v>
      </c>
      <c r="B50" s="142"/>
      <c r="C50" s="188" t="s">
        <v>343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6" t="s">
        <v>272</v>
      </c>
      <c r="B52" s="167"/>
      <c r="C52" s="135" t="s">
        <v>344</v>
      </c>
      <c r="D52" s="136"/>
      <c r="E52" s="136"/>
      <c r="F52" s="136"/>
      <c r="G52" s="136"/>
      <c r="H52" s="136"/>
      <c r="I52" s="172"/>
      <c r="J52" s="10"/>
      <c r="K52" s="10"/>
      <c r="L52" s="10"/>
    </row>
    <row r="53" spans="1:12" ht="12.75">
      <c r="A53" s="111"/>
      <c r="B53" s="21"/>
      <c r="C53" s="140" t="s">
        <v>273</v>
      </c>
      <c r="D53" s="140"/>
      <c r="E53" s="140"/>
      <c r="F53" s="140"/>
      <c r="G53" s="140"/>
      <c r="H53" s="140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9" t="s">
        <v>274</v>
      </c>
      <c r="C55" s="190"/>
      <c r="D55" s="190"/>
      <c r="E55" s="190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11"/>
      <c r="B57" s="191" t="s">
        <v>307</v>
      </c>
      <c r="C57" s="192"/>
      <c r="D57" s="192"/>
      <c r="E57" s="192"/>
      <c r="F57" s="192"/>
      <c r="G57" s="192"/>
      <c r="H57" s="192"/>
      <c r="I57" s="113"/>
      <c r="J57" s="10"/>
      <c r="K57" s="10"/>
      <c r="L57" s="10"/>
    </row>
    <row r="58" spans="1:12" ht="12.75">
      <c r="A58" s="111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11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3" t="s">
        <v>277</v>
      </c>
      <c r="H62" s="184"/>
      <c r="I62" s="185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6"/>
      <c r="H63" s="187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0">
      <selection activeCell="K30" sqref="K30"/>
    </sheetView>
  </sheetViews>
  <sheetFormatPr defaultColWidth="9.140625" defaultRowHeight="12.75"/>
  <cols>
    <col min="1" max="7" width="9.140625" style="53" customWidth="1"/>
    <col min="8" max="8" width="1.8515625" style="53" customWidth="1"/>
    <col min="9" max="9" width="7.7109375" style="53" customWidth="1"/>
    <col min="10" max="10" width="10.7109375" style="53" customWidth="1"/>
    <col min="11" max="11" width="13.00390625" style="53" customWidth="1"/>
    <col min="12" max="16384" width="9.140625" style="53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350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9" t="s">
        <v>278</v>
      </c>
      <c r="J4" s="60" t="s">
        <v>319</v>
      </c>
      <c r="K4" s="61" t="s">
        <v>320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8">
        <v>2</v>
      </c>
      <c r="J5" s="57">
        <v>3</v>
      </c>
      <c r="K5" s="57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4">
        <f>J9+J16+J26+J35+J39</f>
        <v>73566059</v>
      </c>
      <c r="K8" s="54">
        <f>K9+K16+K26+K35+K39</f>
        <v>74246778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4">
        <f>SUM(J10:J15)</f>
        <v>3270383</v>
      </c>
      <c r="K9" s="54">
        <f>SUM(K10:K15)</f>
        <v>3213250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>
        <v>221260</v>
      </c>
      <c r="K10" s="7">
        <v>203320</v>
      </c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1067846</v>
      </c>
      <c r="K11" s="7">
        <v>975199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>
        <v>1981277</v>
      </c>
      <c r="K12" s="7">
        <v>1978095</v>
      </c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>
        <v>56636</v>
      </c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4">
        <f>SUM(J17:J25)</f>
        <v>42360456</v>
      </c>
      <c r="K16" s="54">
        <f>SUM(K17:K25)</f>
        <v>43219259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7399269</v>
      </c>
      <c r="K17" s="7">
        <v>7399269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12413819</v>
      </c>
      <c r="K18" s="7">
        <v>12380675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19639170</v>
      </c>
      <c r="K19" s="7">
        <v>20550049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2336198</v>
      </c>
      <c r="K20" s="7">
        <v>2183792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572000</v>
      </c>
      <c r="K23" s="7">
        <v>705474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4">
        <f>SUM(J27:J34)</f>
        <v>27935220</v>
      </c>
      <c r="K26" s="54">
        <f>SUM(K27:K34)</f>
        <v>27814269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27712302</v>
      </c>
      <c r="K29" s="7">
        <v>27712302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222918</v>
      </c>
      <c r="K32" s="7">
        <v>101967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4">
        <f>J41+J49+J56+J64</f>
        <v>53714264</v>
      </c>
      <c r="K40" s="54">
        <f>K41+K49+K56+K64</f>
        <v>50269609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4">
        <f>SUM(J42:J48)</f>
        <v>14872121</v>
      </c>
      <c r="K41" s="54">
        <f>SUM(K42:K48)</f>
        <v>14718085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2916310</v>
      </c>
      <c r="K42" s="7">
        <v>2962580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585619</v>
      </c>
      <c r="K44" s="7">
        <v>296816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1556892</v>
      </c>
      <c r="K45" s="7">
        <v>1645389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7"/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>
        <v>9813300</v>
      </c>
      <c r="K47" s="7">
        <v>9813300</v>
      </c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4">
        <f>SUM(J50:J55)</f>
        <v>19349554</v>
      </c>
      <c r="K49" s="54">
        <f>SUM(K50:K55)</f>
        <v>16517101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13825577</v>
      </c>
      <c r="K51" s="7">
        <v>9025513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>
        <v>1306928</v>
      </c>
      <c r="K52" s="7">
        <v>2883048</v>
      </c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194916</v>
      </c>
      <c r="K53" s="7">
        <v>228046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2867676</v>
      </c>
      <c r="K54" s="7">
        <v>3288241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1154457</v>
      </c>
      <c r="K55" s="7">
        <v>1092253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4">
        <f>SUM(J57:J63)</f>
        <v>19037887</v>
      </c>
      <c r="K56" s="54">
        <f>SUM(K57:K63)</f>
        <v>18749439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>
        <v>13559640</v>
      </c>
      <c r="K60" s="7">
        <v>13559640</v>
      </c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600000</v>
      </c>
      <c r="K61" s="7">
        <v>311552</v>
      </c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4878247</v>
      </c>
      <c r="K62" s="7">
        <v>4878247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454702</v>
      </c>
      <c r="K64" s="7">
        <v>284984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220480</v>
      </c>
      <c r="K65" s="7">
        <v>205323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4">
        <f>J7+J8+J40+J65</f>
        <v>127500803</v>
      </c>
      <c r="K66" s="54">
        <f>K7+K8+K40+K65</f>
        <v>124721710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5">
        <f>J70+J71+J72+J78+J79+J82+J85</f>
        <v>62298059</v>
      </c>
      <c r="K69" s="55">
        <f>K70+K71+K72+K78+K79+K82+K85</f>
        <v>60003059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50315800</v>
      </c>
      <c r="K70" s="7">
        <v>50315800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4">
        <f>J73+J74-J75+J76+J77</f>
        <v>7097816</v>
      </c>
      <c r="K72" s="54">
        <f>K73+K74-K75+K76+K77</f>
        <v>7829121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2927675</v>
      </c>
      <c r="K73" s="7">
        <v>2927674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6040183</v>
      </c>
      <c r="K74" s="7">
        <v>6040183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5200746</v>
      </c>
      <c r="K75" s="7">
        <v>5200746</v>
      </c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3330704</v>
      </c>
      <c r="K77" s="7">
        <v>4062010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16752</v>
      </c>
      <c r="K78" s="7">
        <v>16752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5228783</v>
      </c>
      <c r="K79" s="54">
        <f>K80-K81</f>
        <v>5678429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5228783</v>
      </c>
      <c r="K80" s="7">
        <v>5678429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-361092</v>
      </c>
      <c r="K82" s="54">
        <f>K83-K84</f>
        <v>-3837043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361092</v>
      </c>
      <c r="K84" s="7">
        <v>3837043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4">
        <f>SUM(J87:J89)</f>
        <v>6504188</v>
      </c>
      <c r="K86" s="54">
        <f>SUM(K87:K89)</f>
        <v>6504188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>
        <v>4188</v>
      </c>
      <c r="K88" s="7">
        <v>4188</v>
      </c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6500000</v>
      </c>
      <c r="K89" s="7">
        <v>6500000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4">
        <f>SUM(J91:J99)</f>
        <v>3948787</v>
      </c>
      <c r="K90" s="54">
        <f>SUM(K91:K99)</f>
        <v>6122296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>
        <v>145816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3948787</v>
      </c>
      <c r="K93" s="7">
        <v>5976480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4">
        <f>SUM(J101:J112)</f>
        <v>54545282</v>
      </c>
      <c r="K100" s="54">
        <f>SUM(K101:K112)</f>
        <v>51898705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700000</v>
      </c>
      <c r="K102" s="7">
        <v>820000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9563625</v>
      </c>
      <c r="K103" s="7">
        <v>7433365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/>
      <c r="K104" s="7"/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21217988</v>
      </c>
      <c r="K105" s="7">
        <v>25731715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79000</v>
      </c>
      <c r="K106" s="7">
        <v>92000</v>
      </c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>
        <v>16943506</v>
      </c>
      <c r="K107" s="7">
        <v>10953082</v>
      </c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1872879</v>
      </c>
      <c r="K108" s="7">
        <v>1853843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4151784</v>
      </c>
      <c r="K109" s="7">
        <v>4963957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16500</v>
      </c>
      <c r="K112" s="7">
        <v>50743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204487</v>
      </c>
      <c r="K113" s="7">
        <v>193462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4">
        <f>J69+J86+J90+J100+J113</f>
        <v>127500803</v>
      </c>
      <c r="K114" s="54">
        <f>K69+K86+K90+K100+K113</f>
        <v>124721710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/>
      <c r="K115" s="8"/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6">
      <selection activeCell="L20" sqref="L20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5" t="s">
        <v>349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9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5">
        <f>SUM(J8:J9)</f>
        <v>25420166</v>
      </c>
      <c r="K7" s="55">
        <f>SUM(K8:K9)</f>
        <v>25420166</v>
      </c>
      <c r="L7" s="55">
        <f>SUM(L8:L9)</f>
        <v>14962313</v>
      </c>
      <c r="M7" s="55">
        <f>SUM(M8:M9)</f>
        <v>14962313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25081999</v>
      </c>
      <c r="K8" s="7">
        <v>25081999</v>
      </c>
      <c r="L8" s="7">
        <v>14723946</v>
      </c>
      <c r="M8" s="7">
        <v>14723946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338167</v>
      </c>
      <c r="K9" s="7">
        <v>338167</v>
      </c>
      <c r="L9" s="7">
        <v>238367</v>
      </c>
      <c r="M9" s="7">
        <v>238367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4">
        <f>J11+J12+J16+J20+J21+J22+J25+J26</f>
        <v>27269862</v>
      </c>
      <c r="K10" s="54">
        <f>K11+K12+K16+K20+K21+K22+K25+K26</f>
        <v>27269862</v>
      </c>
      <c r="L10" s="54">
        <f>L11+L12+L16+L20+L21+L22+L25+L26</f>
        <v>18678264</v>
      </c>
      <c r="M10" s="54">
        <f>M11+M12+M16+M20+M21+M22+M25+M26</f>
        <v>18678264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-40035</v>
      </c>
      <c r="K11" s="7">
        <v>-40035</v>
      </c>
      <c r="L11" s="7">
        <v>294513</v>
      </c>
      <c r="M11" s="7">
        <v>294513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4">
        <f>SUM(J13:J15)</f>
        <v>16388252</v>
      </c>
      <c r="K12" s="54">
        <f>SUM(K13:K15)</f>
        <v>16388252</v>
      </c>
      <c r="L12" s="54">
        <f>SUM(L13:L15)</f>
        <v>9850972</v>
      </c>
      <c r="M12" s="54">
        <f>SUM(M13:M15)</f>
        <v>9850972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5164872</v>
      </c>
      <c r="K13" s="7">
        <v>5164872</v>
      </c>
      <c r="L13" s="7">
        <v>5455043</v>
      </c>
      <c r="M13" s="7">
        <v>5455043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9581433</v>
      </c>
      <c r="K14" s="7">
        <v>9581433</v>
      </c>
      <c r="L14" s="7">
        <v>3222233</v>
      </c>
      <c r="M14" s="7">
        <v>3222233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1641947</v>
      </c>
      <c r="K15" s="7">
        <v>1641947</v>
      </c>
      <c r="L15" s="7">
        <v>1173696</v>
      </c>
      <c r="M15" s="7">
        <v>1173696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4">
        <f>SUM(J17:J19)</f>
        <v>7725359</v>
      </c>
      <c r="K16" s="54">
        <f>SUM(K17:K19)</f>
        <v>7725359</v>
      </c>
      <c r="L16" s="54">
        <v>6344869</v>
      </c>
      <c r="M16" s="54">
        <f>SUM(M17:M19)</f>
        <v>6344869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5234477</v>
      </c>
      <c r="K17" s="7">
        <v>5234477</v>
      </c>
      <c r="L17" s="7">
        <v>4330347</v>
      </c>
      <c r="M17" s="7">
        <v>4330347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1284660</v>
      </c>
      <c r="K18" s="7">
        <v>1284660</v>
      </c>
      <c r="L18" s="7">
        <v>1086551</v>
      </c>
      <c r="M18" s="7">
        <v>1086551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1206222</v>
      </c>
      <c r="K19" s="7">
        <v>1206222</v>
      </c>
      <c r="L19" s="7">
        <v>927971</v>
      </c>
      <c r="M19" s="7">
        <v>927971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893228</v>
      </c>
      <c r="K20" s="7">
        <v>893228</v>
      </c>
      <c r="L20" s="7">
        <v>873848</v>
      </c>
      <c r="M20" s="7">
        <v>873848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2052105</v>
      </c>
      <c r="K21" s="7">
        <v>2052105</v>
      </c>
      <c r="L21" s="7">
        <v>1288200</v>
      </c>
      <c r="M21" s="7">
        <v>1288200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250953</v>
      </c>
      <c r="K26" s="7">
        <v>250953</v>
      </c>
      <c r="L26" s="7">
        <v>25862</v>
      </c>
      <c r="M26" s="7">
        <v>25862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4">
        <f>SUM(J28:J32)</f>
        <v>238377</v>
      </c>
      <c r="K27" s="54">
        <f>SUM(K28:K32)</f>
        <v>238377</v>
      </c>
      <c r="L27" s="54">
        <f>SUM(L28:L32)</f>
        <v>181599</v>
      </c>
      <c r="M27" s="54">
        <f>SUM(M28:M32)</f>
        <v>181599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/>
      <c r="M28" s="7"/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197676</v>
      </c>
      <c r="K29" s="7">
        <v>197676</v>
      </c>
      <c r="L29" s="7">
        <v>181599</v>
      </c>
      <c r="M29" s="7">
        <v>181599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40701</v>
      </c>
      <c r="K32" s="7">
        <v>40701</v>
      </c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4">
        <f>SUM(J34:J37)</f>
        <v>318527</v>
      </c>
      <c r="K33" s="54">
        <f>SUM(K34:K37)</f>
        <v>318527</v>
      </c>
      <c r="L33" s="54">
        <f>SUM(L34:L37)</f>
        <v>302691</v>
      </c>
      <c r="M33" s="54">
        <f>SUM(M34:M37)</f>
        <v>302691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318527</v>
      </c>
      <c r="K35" s="7">
        <v>318527</v>
      </c>
      <c r="L35" s="7">
        <v>302691</v>
      </c>
      <c r="M35" s="7">
        <v>302691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4">
        <f>J7+J27+J38+J40</f>
        <v>25658543</v>
      </c>
      <c r="K42" s="54">
        <f>K7+K27+K38+K40</f>
        <v>25658543</v>
      </c>
      <c r="L42" s="54">
        <f>L7+L27+L38+L40</f>
        <v>15143912</v>
      </c>
      <c r="M42" s="54">
        <f>M7+M27+M38+M40</f>
        <v>15143912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4">
        <f>J10+J33+J39+J41</f>
        <v>27588389</v>
      </c>
      <c r="K43" s="54">
        <f>K10+K33+K39+K41</f>
        <v>27588389</v>
      </c>
      <c r="L43" s="54">
        <f>L10+L33+L39+L41</f>
        <v>18980955</v>
      </c>
      <c r="M43" s="54">
        <f>M10+M33+M39+M41</f>
        <v>18980955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4">
        <f>J42-J43</f>
        <v>-1929846</v>
      </c>
      <c r="K44" s="54">
        <f>K42-K43</f>
        <v>-1929846</v>
      </c>
      <c r="L44" s="54">
        <f>L42-L43</f>
        <v>-3837043</v>
      </c>
      <c r="M44" s="54">
        <f>M42-M43</f>
        <v>-3837043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4">
        <f>IF(J43&gt;J42,J43-J42,0)</f>
        <v>1929846</v>
      </c>
      <c r="K46" s="54">
        <f>IF(K43&gt;K42,K43-K42,0)</f>
        <v>1929846</v>
      </c>
      <c r="L46" s="54">
        <f>IF(L43&gt;L42,L43-L42,0)</f>
        <v>3837043</v>
      </c>
      <c r="M46" s="54">
        <f>IF(M43&gt;M42,M43-M42,0)</f>
        <v>3837043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4">
        <f>J44-J47</f>
        <v>-1929846</v>
      </c>
      <c r="K48" s="54">
        <f>K44-K47</f>
        <v>-1929846</v>
      </c>
      <c r="L48" s="54">
        <f>L44-L47</f>
        <v>-3837043</v>
      </c>
      <c r="M48" s="54">
        <f>M44-M47</f>
        <v>-3837043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2">
        <f>IF(J48&lt;0,-J48,0)</f>
        <v>1929846</v>
      </c>
      <c r="K50" s="62">
        <f>IF(K48&lt;0,-K48,0)</f>
        <v>1929846</v>
      </c>
      <c r="L50" s="62">
        <f>IF(L48&lt;0,-L48,0)</f>
        <v>3837043</v>
      </c>
      <c r="M50" s="62">
        <f>IF(M48&lt;0,-M48,0)</f>
        <v>3837043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6"/>
      <c r="J52" s="56"/>
      <c r="K52" s="56"/>
      <c r="L52" s="56"/>
      <c r="M52" s="63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/>
      <c r="K56" s="6"/>
      <c r="L56" s="6"/>
      <c r="M56" s="6"/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2">
        <f>J56+J66</f>
        <v>0</v>
      </c>
      <c r="K67" s="62">
        <f>K56+K66</f>
        <v>0</v>
      </c>
      <c r="L67" s="62">
        <f>L56+L66</f>
        <v>0</v>
      </c>
      <c r="M67" s="62">
        <f>M56+M66</f>
        <v>0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31">
      <selection activeCell="K17" sqref="K17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349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319</v>
      </c>
      <c r="K4" s="68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9">
        <v>2</v>
      </c>
      <c r="J5" s="70" t="s">
        <v>283</v>
      </c>
      <c r="K5" s="70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-1929846</v>
      </c>
      <c r="K7" s="7">
        <v>-3837043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893228</v>
      </c>
      <c r="K8" s="7">
        <v>873848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1708793</v>
      </c>
      <c r="K9" s="7">
        <f>120000+4513727+13000+812173</f>
        <v>5458900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1280243</v>
      </c>
      <c r="K10" s="7">
        <f>4800064</f>
        <v>4800064</v>
      </c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8947</v>
      </c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>
        <v>836920</v>
      </c>
      <c r="K12" s="7">
        <f>34243+15157+62204+120951+1576120</f>
        <v>1808675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5">
        <f>SUM(J7:J12)</f>
        <v>2798285</v>
      </c>
      <c r="K13" s="54">
        <f>SUM(K7:K12)</f>
        <v>9104444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>
        <f>2130260+5990424+19036</f>
        <v>8139720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335889</v>
      </c>
      <c r="K17" s="7">
        <f>11025+2295000+453695+680719+22486</f>
        <v>3462925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5">
        <f>SUM(J14:J17)</f>
        <v>335889</v>
      </c>
      <c r="K18" s="54">
        <f>SUM(K14:K17)</f>
        <v>11602645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IF(J13&gt;J18,J13-J18,0)</f>
        <v>2462396</v>
      </c>
      <c r="K19" s="54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5">
        <f>IF(J18&gt;J13,J18-J13,0)</f>
        <v>0</v>
      </c>
      <c r="K20" s="54">
        <f>IF(K18&gt;K13,K18-K13,0)</f>
        <v>2498201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/>
      <c r="K22" s="7"/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5">
        <f>SUM(J22:J26)</f>
        <v>0</v>
      </c>
      <c r="K27" s="54">
        <f>SUM(K22:K26)</f>
        <v>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98034</v>
      </c>
      <c r="K28" s="7">
        <v>133474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5">
        <f>SUM(J28:J30)</f>
        <v>98034</v>
      </c>
      <c r="K31" s="54">
        <f>SUM(K28:K30)</f>
        <v>133474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IF(J31&gt;J27,J31-J27,0)</f>
        <v>98034</v>
      </c>
      <c r="K33" s="54">
        <f>IF(K31&gt;K27,K31-K27,0)</f>
        <v>133474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>
        <f>2173509+288448</f>
        <v>2461957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5">
        <f>SUM(J35:J37)</f>
        <v>0</v>
      </c>
      <c r="K38" s="54">
        <f>SUM(K35:K37)</f>
        <v>2461957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1277519</v>
      </c>
      <c r="K39" s="7"/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>
        <v>1087089</v>
      </c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5">
        <f>SUM(J39:J43)</f>
        <v>2364608</v>
      </c>
      <c r="K44" s="54">
        <f>SUM(K39:K43)</f>
        <v>0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IF(J38&gt;J44,J38-J44,0)</f>
        <v>0</v>
      </c>
      <c r="K45" s="54">
        <f>IF(K38&gt;K44,K38-K44,0)</f>
        <v>2461957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IF(J44&gt;J38,J44-J38,0)</f>
        <v>2364608</v>
      </c>
      <c r="K46" s="54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5">
        <f>IF(J20-J19+J33-J32+J46-J45&gt;0,J20-J19+J33-J32+J46-J45,0)</f>
        <v>246</v>
      </c>
      <c r="K48" s="54">
        <f>IF(K20-K19+K33-K32+K46-K45&gt;0,K20-K19+K33-K32+K46-K45,0)</f>
        <v>169718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349653</v>
      </c>
      <c r="K49" s="7">
        <v>454702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246</v>
      </c>
      <c r="K51" s="7">
        <v>169718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6">
        <f>J49+J50-J51</f>
        <v>349407</v>
      </c>
      <c r="K52" s="62">
        <f>K49+K50-K51</f>
        <v>284984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28" sqref="A28:H28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319</v>
      </c>
      <c r="K4" s="68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3">
        <v>2</v>
      </c>
      <c r="J5" s="74" t="s">
        <v>283</v>
      </c>
      <c r="K5" s="74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21" sqref="K21"/>
    </sheetView>
  </sheetViews>
  <sheetFormatPr defaultColWidth="9.140625" defaultRowHeight="12.75"/>
  <cols>
    <col min="1" max="1" width="3.140625" style="77" customWidth="1"/>
    <col min="2" max="2" width="4.421875" style="77" customWidth="1"/>
    <col min="3" max="4" width="9.140625" style="77" customWidth="1"/>
    <col min="5" max="5" width="10.421875" style="77" bestFit="1" customWidth="1"/>
    <col min="6" max="7" width="9.140625" style="77" customWidth="1"/>
    <col min="8" max="8" width="8.140625" style="77" customWidth="1"/>
    <col min="9" max="16384" width="9.140625" style="77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6"/>
    </row>
    <row r="2" spans="1:12" ht="15.75">
      <c r="A2" s="43"/>
      <c r="B2" s="75"/>
      <c r="C2" s="272" t="s">
        <v>282</v>
      </c>
      <c r="D2" s="272"/>
      <c r="E2" s="78">
        <v>40544</v>
      </c>
      <c r="F2" s="44" t="s">
        <v>250</v>
      </c>
      <c r="G2" s="273">
        <v>40633</v>
      </c>
      <c r="H2" s="274"/>
      <c r="I2" s="75"/>
      <c r="J2" s="75"/>
      <c r="K2" s="75"/>
      <c r="L2" s="79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82" t="s">
        <v>305</v>
      </c>
      <c r="J3" s="83" t="s">
        <v>150</v>
      </c>
      <c r="K3" s="83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5">
        <v>2</v>
      </c>
      <c r="J4" s="84" t="s">
        <v>283</v>
      </c>
      <c r="K4" s="84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5">
        <v>1</v>
      </c>
      <c r="J5" s="46">
        <v>50315800</v>
      </c>
      <c r="K5" s="46">
        <v>50315800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5">
        <v>2</v>
      </c>
      <c r="J6" s="47"/>
      <c r="K6" s="47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5">
        <v>3</v>
      </c>
      <c r="J7" s="47">
        <v>7097816</v>
      </c>
      <c r="K7" s="47">
        <v>10173048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5">
        <v>4</v>
      </c>
      <c r="J8" s="47">
        <v>5228783</v>
      </c>
      <c r="K8" s="47">
        <v>5678429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5">
        <v>5</v>
      </c>
      <c r="J9" s="47">
        <v>-361092</v>
      </c>
      <c r="K9" s="47">
        <v>-3837043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5">
        <v>6</v>
      </c>
      <c r="J10" s="47"/>
      <c r="K10" s="47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5">
        <v>7</v>
      </c>
      <c r="J11" s="47">
        <v>16752</v>
      </c>
      <c r="K11" s="47">
        <v>16752</v>
      </c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5">
        <v>8</v>
      </c>
      <c r="J12" s="47"/>
      <c r="K12" s="47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5">
        <v>9</v>
      </c>
      <c r="J13" s="47"/>
      <c r="K13" s="47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5">
        <v>10</v>
      </c>
      <c r="J14" s="80">
        <f>SUM(J5:J13)</f>
        <v>62298059</v>
      </c>
      <c r="K14" s="80">
        <f>SUM(K5:K13)</f>
        <v>62346986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5">
        <v>11</v>
      </c>
      <c r="J15" s="47"/>
      <c r="K15" s="47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5">
        <v>12</v>
      </c>
      <c r="J16" s="47"/>
      <c r="K16" s="47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5">
        <v>13</v>
      </c>
      <c r="J17" s="47"/>
      <c r="K17" s="47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5">
        <v>14</v>
      </c>
      <c r="J18" s="47"/>
      <c r="K18" s="47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5">
        <v>15</v>
      </c>
      <c r="J19" s="47"/>
      <c r="K19" s="47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5">
        <v>16</v>
      </c>
      <c r="J20" s="47">
        <v>816181</v>
      </c>
      <c r="K20" s="47">
        <v>-48927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5">
        <v>17</v>
      </c>
      <c r="J21" s="81">
        <f>SUM(J15:J20)</f>
        <v>816181</v>
      </c>
      <c r="K21" s="81">
        <f>SUM(K15:K20)</f>
        <v>-48927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/>
      <c r="K23" s="46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9">
        <v>19</v>
      </c>
      <c r="J24" s="81"/>
      <c r="K24" s="81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29" right="0.56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D13" sqref="D13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316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131" t="s">
        <v>347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Tea Mateljak</cp:lastModifiedBy>
  <cp:lastPrinted>2011-05-02T15:01:39Z</cp:lastPrinted>
  <dcterms:created xsi:type="dcterms:W3CDTF">2008-10-17T11:51:54Z</dcterms:created>
  <dcterms:modified xsi:type="dcterms:W3CDTF">2011-05-02T15:02:30Z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