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hrtankov\Documents\Tanja\KNJIGOVODSTVO\TFI BK IPA\TFI 2019 2020\4Q FY 20192020\Tromjesečni\"/>
    </mc:Choice>
  </mc:AlternateContent>
  <xr:revisionPtr revIDLastSave="0" documentId="13_ncr:1_{DA2041A9-2D81-45FD-9819-9B9C46C4A9D8}" xr6:coauthVersionLast="44" xr6:coauthVersionMax="44"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1">Bilanca!$1:$6</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9" i="18"/>
  <c r="I60" i="19"/>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H57" i="20"/>
  <c r="H59" i="20" s="1"/>
  <c r="K60" i="19"/>
  <c r="K14" i="19"/>
  <c r="K61" i="19" s="1"/>
  <c r="J60" i="19"/>
  <c r="H61" i="19"/>
  <c r="I75" i="18"/>
  <c r="I131" i="18" s="1"/>
  <c r="H72" i="18"/>
  <c r="I44" i="18"/>
  <c r="I24" i="20"/>
  <c r="I27" i="20" s="1"/>
  <c r="I55" i="20"/>
  <c r="I34" i="21"/>
  <c r="I14" i="19"/>
  <c r="I61" i="19" s="1"/>
  <c r="I64"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6" i="19" s="1"/>
  <c r="K64" i="19"/>
  <c r="J63" i="19"/>
  <c r="I63" i="19"/>
  <c r="I62" i="19"/>
  <c r="I66" i="19" s="1"/>
  <c r="H64" i="19"/>
  <c r="I72" i="18"/>
  <c r="H62" i="19"/>
  <c r="H68" i="19" s="1"/>
  <c r="H63" i="19"/>
  <c r="J62" i="19"/>
  <c r="J66" i="19" s="1"/>
  <c r="J64" i="19"/>
  <c r="K67" i="19" l="1"/>
  <c r="K68" i="19"/>
  <c r="H67" i="19"/>
  <c r="I67" i="19"/>
  <c r="I68" i="19"/>
  <c r="H66"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<sst xmlns="http://schemas.openxmlformats.org/spreadsheetml/2006/main" count="516" uniqueCount="452">
  <si>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</si>
  <si>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</si>
  <si>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</si>
  <si>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</si>
  <si>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</si>
  <si>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</si>
  <si>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</si>
  <si>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</si>
  <si>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</si>
  <si>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</si>
  <si>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</si>
  <si>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</si>
  <si>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</si>
  <si>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</si>
  <si>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</si>
  <si>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</si>
  <si>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</si>
  <si>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</si>
  <si>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</si>
  <si>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</si>
  <si>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</si>
  <si>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</si>
  <si>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</si>
  <si>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</si>
  <si>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</si>
  <si>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</si>
  <si>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</si>
  <si>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</si>
  <si>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</si>
  <si>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</si>
  <si>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</si>
  <si>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</si>
  <si>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</si>
  <si>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</si>
  <si>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</si>
  <si>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</si>
  <si>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</si>
  <si>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</si>
  <si>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</si>
  <si>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</si>
  <si>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</si>
  <si>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</si>
  <si>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</si>
  <si>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</si>
  <si>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</si>
  <si>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</si>
  <si>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</si>
  <si>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</si>
  <si>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</si>
  <si>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</si>
  <si>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</si>
  <si>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</si>
  <si>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</si>
  <si>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</si>
  <si>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</si>
  <si>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</si>
  <si>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</si>
  <si>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</si>
  <si>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</si>
  <si>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</si>
  <si>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</si>
  <si>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</si>
  <si>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</si>
  <si>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</si>
  <si>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</si>
  <si>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</si>
  <si>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</si>
  <si>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</si>
  <si>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</si>
  <si>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</si>
  <si>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</si>
  <si>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</si>
  <si>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</si>
  <si>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</si>
  <si>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</si>
  <si>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</si>
  <si>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</si>
  <si>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</si>
  <si>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</si>
  <si>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</si>
  <si>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</si>
  <si>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</si>
  <si>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</si>
  <si>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</si>
  <si>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</si>
  <si>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</si>
  <si>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</si>
  <si>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</si>
  <si>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</si>
  <si>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</si>
  <si>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</si>
  <si>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</si>
  <si>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</si>
  <si>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</si>
  <si>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</si>
  <si>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</si>
  <si>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</si>
  <si>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</si>
  <si>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</si>
  <si>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</si>
  <si>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</si>
  <si>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</si>
  <si>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</si>
  <si>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</si>
  <si>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</si>
  <si>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</si>
  <si>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</si>
  <si>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</si>
  <si>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</si>
  <si>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</si>
  <si>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</si>
  <si>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</si>
  <si>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</si>
  <si>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</si>
  <si>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</si>
  <si>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</si>
  <si>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</si>
  <si>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</si>
  <si>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</si>
  <si>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</si>
  <si>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</si>
  <si>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</si>
  <si>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</si>
  <si>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</si>
  <si>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</si>
  <si>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</si>
  <si>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</si>
  <si>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</si>
  <si>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</si>
  <si>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</si>
  <si>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</si>
  <si>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</si>
  <si>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</si>
  <si>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</si>
  <si>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</si>
  <si>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</si>
  <si>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</si>
  <si>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</si>
  <si>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</si>
  <si>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</si>
  <si>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</si>
  <si>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</si>
  <si>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</si>
  <si>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</si>
  <si>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</si>
  <si>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</si>
  <si>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</si>
  <si>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</si>
  <si>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</si>
  <si>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</si>
  <si>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</si>
  <si>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</si>
  <si>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</si>
  <si>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</si>
  <si>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</si>
  <si>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</si>
  <si>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</si>
  <si>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</si>
  <si>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</si>
  <si>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</si>
  <si>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</si>
  <si>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</si>
  <si>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</si>
  <si>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</si>
  <si>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</si>
  <si>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</si>
  <si>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</si>
  <si>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</si>
  <si>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</si>
  <si>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</si>
  <si>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</si>
  <si>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</si>
  <si>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</si>
  <si>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</si>
  <si>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</si>
  <si>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</si>
  <si>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</si>
  <si>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</si>
  <si>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</si>
  <si>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</si>
  <si>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</si>
  <si>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</si>
  <si>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</si>
  <si>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</si>
  <si>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</si>
  <si>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</si>
  <si>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</si>
  <si>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</si>
  <si>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</si>
  <si>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</si>
  <si>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</si>
  <si>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</si>
  <si>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</si>
  <si>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</si>
  <si>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</si>
  <si>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</si>
  <si>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</si>
  <si>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</si>
  <si>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</si>
  <si>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</si>
  <si>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</si>
  <si>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</si>
  <si>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</si>
  <si>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</si>
  <si>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</si>
  <si>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</si>
  <si>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</si>
  <si>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</si>
  <si>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</si>
  <si>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</si>
  <si>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</si>
  <si>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</si>
  <si>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</si>
  <si>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</si>
  <si>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</si>
  <si>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</si>
  <si>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</si>
  <si>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</si>
  <si>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</si>
  <si>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</si>
  <si>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</si>
  <si>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</si>
  <si>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</si>
  <si>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</si>
  <si>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</si>
  <si>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</si>
  <si>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</si>
  <si>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</si>
  <si>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</si>
  <si>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</si>
  <si>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</si>
  <si>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</si>
  <si>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</si>
  <si>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</si>
  <si>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</si>
  <si>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</si>
  <si>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</si>
  <si>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</si>
  <si>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</si>
  <si>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</si>
  <si>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</si>
  <si>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</si>
  <si>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</si>
  <si>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</si>
  <si>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</si>
  <si>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</si>
  <si>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</si>
  <si>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</si>
  <si>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</si>
  <si>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</si>
  <si>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</si>
  <si>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</si>
  <si>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</si>
  <si>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</si>
  <si>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</si>
  <si>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</si>
  <si>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</si>
  <si>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</si>
  <si>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</si>
  <si>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</si>
  <si>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</si>
  <si>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</si>
  <si>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</si>
  <si>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</si>
  <si>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</si>
  <si>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</si>
  <si>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</si>
  <si>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</si>
  <si>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</si>
  <si>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</si>
  <si>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</si>
  <si>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</si>
  <si>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</si>
  <si>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</si>
  <si>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</si>
  <si>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</si>
  <si>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</si>
  <si>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</si>
  <si>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</si>
  <si>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</si>
  <si>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</si>
  <si>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</si>
  <si>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</si>
  <si>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</si>
  <si>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</si>
  <si>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</si>
  <si>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</si>
  <si>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</si>
  <si>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</si>
  <si>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</si>
  <si>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</si>
  <si>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</si>
  <si>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</si>
  <si>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</si>
  <si>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</si>
  <si>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</si>
  <si>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</si>
  <si>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</si>
  <si>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</si>
  <si>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</si>
  <si>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</si>
  <si>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</si>
  <si>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</si>
  <si>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</si>
  <si>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</si>
  <si>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</si>
  <si>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</si>
  <si>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</si>
  <si>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</si>
  <si>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</si>
  <si>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</si>
  <si>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</si>
  <si>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</si>
  <si>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</si>
  <si>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</si>
  <si>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</si>
  <si>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</si>
  <si>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</si>
  <si>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</si>
  <si>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</si>
  <si>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</si>
  <si>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</si>
  <si>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</si>
  <si>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</si>
  <si>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</si>
  <si>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</si>
  <si>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</si>
  <si>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</si>
  <si>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</si>
  <si>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</si>
  <si>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</si>
  <si>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</si>
  <si>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</si>
  <si>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</si>
  <si>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</si>
  <si>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</si>
  <si>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</si>
  <si>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</si>
  <si>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</si>
  <si>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</si>
  <si>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</si>
  <si>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</si>
  <si>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</si>
  <si>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</si>
  <si>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</si>
  <si>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</si>
  <si>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</si>
  <si>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</si>
  <si>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</si>
  <si>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</si>
  <si>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</si>
  <si>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</si>
  <si>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</si>
  <si>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</si>
  <si>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</si>
  <si>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</si>
  <si>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</si>
  <si>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</si>
  <si>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</si>
  <si>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</si>
  <si>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</si>
  <si>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</si>
  <si>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</si>
  <si>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</si>
  <si>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</si>
  <si>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</si>
  <si>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</si>
  <si>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</si>
  <si>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</si>
  <si>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</si>
  <si>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</si>
  <si>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</si>
  <si>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</si>
  <si>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</si>
  <si>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</si>
  <si>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</si>
  <si>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</si>
  <si>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</si>
  <si>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</si>
  <si>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</si>
  <si>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</si>
  <si>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</si>
  <si>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</si>
  <si>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</si>
  <si>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</si>
  <si>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</si>
  <si>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</si>
  <si>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</si>
  <si>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</si>
  <si>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</si>
  <si>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</si>
  <si>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</si>
  <si>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</si>
  <si>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</si>
  <si>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</si>
  <si>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</si>
  <si>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</si>
  <si>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</si>
  <si>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</si>
  <si>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</si>
  <si>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</si>
  <si>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</si>
  <si>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</si>
  <si>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</si>
  <si>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</si>
  <si>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</si>
  <si>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</si>
  <si>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</si>
  <si>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</si>
  <si>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</si>
  <si>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</si>
  <si>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</si>
  <si>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</si>
  <si>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</si>
  <si>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</si>
  <si>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</si>
  <si>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</si>
  <si>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</si>
  <si>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</si>
  <si>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</si>
  <si>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</si>
  <si>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</si>
  <si>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</si>
  <si>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</si>
  <si>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</si>
  <si>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</si>
  <si>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</si>
  <si>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</si>
  <si>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</si>
  <si>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</si>
  <si>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</si>
  <si>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</si>
  <si>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</si>
  <si>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</si>
  <si>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03040356</t>
  </si>
  <si>
    <t>010003021</t>
  </si>
  <si>
    <t>29531974087</t>
  </si>
  <si>
    <t>1196</t>
  </si>
  <si>
    <t>HR</t>
  </si>
  <si>
    <t>7478000090B81WX0Z945</t>
  </si>
  <si>
    <t>BILOKALNIK-IPA d.d.</t>
  </si>
  <si>
    <t>Koprivnica</t>
  </si>
  <si>
    <t>Dravska ulica 19</t>
  </si>
  <si>
    <t>bilokalnik.ipa@bilokalnik.hr</t>
  </si>
  <si>
    <t>www.bilokalnik.hr</t>
  </si>
  <si>
    <t>Kovač Tanja</t>
  </si>
  <si>
    <t>048/639-602</t>
  </si>
  <si>
    <t>tanja.kovac@bilokalnik.hr</t>
  </si>
  <si>
    <t>Obveznik: BILOKALNIK-IPA d.d.</t>
  </si>
  <si>
    <t>stanje na dan 30.04.2020.</t>
  </si>
  <si>
    <t>u razdoblju 01.05.2019. do 30.04.2020.</t>
  </si>
  <si>
    <t xml:space="preserve">BILJEŠKE UZ FINANCIJSKE IZVJEŠTAJE - TFI
(sastavljaju se za tromjesečna izvještajna razdoblja)
Naziv izdavatelja:  BILOKALNIK-IPA d.d.
OIB:   29531974087
Izvještajno razdoblje: 01.05.2019.-30.04.2020.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</si>
</sst>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43586</v>
      </c>
      <c r="F4" s="136"/>
      <c r="G4" s="77" t="s">
        <v>0</v>
      </c>
      <c r="H4" s="135">
        <v>43951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438</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418</v>
      </c>
      <c r="H15" s="152" t="s">
        <v>439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48000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168</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1.1811023622047245"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71817671</v>
      </c>
      <c r="I9" s="34">
        <f>I10+I17+I27+I38+I43</f>
        <v>79067090</v>
      </c>
    </row>
    <row r="10" spans="1:9" ht="12.75" customHeight="1" x14ac:dyDescent="0.2">
      <c r="A10" s="187" t="s">
        <v>5</v>
      </c>
      <c r="B10" s="187"/>
      <c r="C10" s="187"/>
      <c r="D10" s="187"/>
      <c r="E10" s="187"/>
      <c r="F10" s="187"/>
      <c r="G10" s="16">
        <v>3</v>
      </c>
      <c r="H10" s="34">
        <f>H11+H12+H13+H14+H15+H16</f>
        <v>122562</v>
      </c>
      <c r="I10" s="34">
        <f>I11+I12+I13+I14+I15+I16</f>
        <v>73393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122562</v>
      </c>
      <c r="I12" s="33">
        <v>73393</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68954079</v>
      </c>
      <c r="I17" s="34">
        <f>I18+I19+I20+I21+I22+I23+I24+I25+I26</f>
        <v>77455225</v>
      </c>
    </row>
    <row r="18" spans="1:9" ht="12.75" customHeight="1" x14ac:dyDescent="0.2">
      <c r="A18" s="186" t="s">
        <v>13</v>
      </c>
      <c r="B18" s="186"/>
      <c r="C18" s="186"/>
      <c r="D18" s="186"/>
      <c r="E18" s="186"/>
      <c r="F18" s="186"/>
      <c r="G18" s="15">
        <v>11</v>
      </c>
      <c r="H18" s="33">
        <v>3845590</v>
      </c>
      <c r="I18" s="33">
        <v>3845590</v>
      </c>
    </row>
    <row r="19" spans="1:9" ht="12.75" customHeight="1" x14ac:dyDescent="0.2">
      <c r="A19" s="186" t="s">
        <v>14</v>
      </c>
      <c r="B19" s="186"/>
      <c r="C19" s="186"/>
      <c r="D19" s="186"/>
      <c r="E19" s="186"/>
      <c r="F19" s="186"/>
      <c r="G19" s="15">
        <v>12</v>
      </c>
      <c r="H19" s="33">
        <v>31985384</v>
      </c>
      <c r="I19" s="33">
        <v>30643756</v>
      </c>
    </row>
    <row r="20" spans="1:9" ht="12.75" customHeight="1" x14ac:dyDescent="0.2">
      <c r="A20" s="186" t="s">
        <v>15</v>
      </c>
      <c r="B20" s="186"/>
      <c r="C20" s="186"/>
      <c r="D20" s="186"/>
      <c r="E20" s="186"/>
      <c r="F20" s="186"/>
      <c r="G20" s="15">
        <v>13</v>
      </c>
      <c r="H20" s="33">
        <v>22750461</v>
      </c>
      <c r="I20" s="33">
        <v>24383876</v>
      </c>
    </row>
    <row r="21" spans="1:9" ht="12.75" customHeight="1" x14ac:dyDescent="0.2">
      <c r="A21" s="186" t="s">
        <v>16</v>
      </c>
      <c r="B21" s="186"/>
      <c r="C21" s="186"/>
      <c r="D21" s="186"/>
      <c r="E21" s="186"/>
      <c r="F21" s="186"/>
      <c r="G21" s="15">
        <v>14</v>
      </c>
      <c r="H21" s="33">
        <v>1121156</v>
      </c>
      <c r="I21" s="33">
        <v>918113</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210922</v>
      </c>
      <c r="I23" s="33">
        <v>1216710</v>
      </c>
    </row>
    <row r="24" spans="1:9" ht="12.75" customHeight="1" x14ac:dyDescent="0.2">
      <c r="A24" s="186" t="s">
        <v>19</v>
      </c>
      <c r="B24" s="186"/>
      <c r="C24" s="186"/>
      <c r="D24" s="186"/>
      <c r="E24" s="186"/>
      <c r="F24" s="186"/>
      <c r="G24" s="15">
        <v>17</v>
      </c>
      <c r="H24" s="33">
        <v>5491771</v>
      </c>
      <c r="I24" s="33">
        <v>10969549</v>
      </c>
    </row>
    <row r="25" spans="1:9" ht="12.75" customHeight="1" x14ac:dyDescent="0.2">
      <c r="A25" s="186" t="s">
        <v>20</v>
      </c>
      <c r="B25" s="186"/>
      <c r="C25" s="186"/>
      <c r="D25" s="186"/>
      <c r="E25" s="186"/>
      <c r="F25" s="186"/>
      <c r="G25" s="15">
        <v>18</v>
      </c>
      <c r="H25" s="33">
        <v>0</v>
      </c>
      <c r="I25" s="33">
        <v>1928836</v>
      </c>
    </row>
    <row r="26" spans="1:9" ht="12.75" customHeight="1" x14ac:dyDescent="0.2">
      <c r="A26" s="186" t="s">
        <v>21</v>
      </c>
      <c r="B26" s="186"/>
      <c r="C26" s="186"/>
      <c r="D26" s="186"/>
      <c r="E26" s="186"/>
      <c r="F26" s="186"/>
      <c r="G26" s="15">
        <v>19</v>
      </c>
      <c r="H26" s="33">
        <v>3548795</v>
      </c>
      <c r="I26" s="33">
        <v>3548795</v>
      </c>
    </row>
    <row r="27" spans="1:9" ht="12.75" customHeight="1" x14ac:dyDescent="0.2">
      <c r="A27" s="187" t="s">
        <v>22</v>
      </c>
      <c r="B27" s="187"/>
      <c r="C27" s="187"/>
      <c r="D27" s="187"/>
      <c r="E27" s="187"/>
      <c r="F27" s="187"/>
      <c r="G27" s="16">
        <v>20</v>
      </c>
      <c r="H27" s="34">
        <f>SUM(H28:H37)</f>
        <v>269839</v>
      </c>
      <c r="I27" s="34">
        <f>SUM(I28:I37)</f>
        <v>229087</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120839</v>
      </c>
      <c r="I35" s="33">
        <v>59087</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149000</v>
      </c>
      <c r="I37" s="33">
        <v>170000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2471191</v>
      </c>
      <c r="I43" s="33">
        <v>1309385</v>
      </c>
    </row>
    <row r="44" spans="1:9" ht="12.75" customHeight="1" x14ac:dyDescent="0.2">
      <c r="A44" s="188" t="s">
        <v>382</v>
      </c>
      <c r="B44" s="188"/>
      <c r="C44" s="188"/>
      <c r="D44" s="188"/>
      <c r="E44" s="188"/>
      <c r="F44" s="188"/>
      <c r="G44" s="16">
        <v>37</v>
      </c>
      <c r="H44" s="34">
        <f>H45+H53+H60+H70</f>
        <v>118980001</v>
      </c>
      <c r="I44" s="34">
        <f>I45+I53+I60+I70</f>
        <v>127007674</v>
      </c>
    </row>
    <row r="45" spans="1:9" ht="12.75" customHeight="1" x14ac:dyDescent="0.2">
      <c r="A45" s="187" t="s">
        <v>39</v>
      </c>
      <c r="B45" s="187"/>
      <c r="C45" s="187"/>
      <c r="D45" s="187"/>
      <c r="E45" s="187"/>
      <c r="F45" s="187"/>
      <c r="G45" s="16">
        <v>38</v>
      </c>
      <c r="H45" s="34">
        <f>SUM(H46:H52)</f>
        <v>9999924</v>
      </c>
      <c r="I45" s="34">
        <f>SUM(I46:I52)</f>
        <v>10930461</v>
      </c>
    </row>
    <row r="46" spans="1:9" ht="12.75" customHeight="1" x14ac:dyDescent="0.2">
      <c r="A46" s="186" t="s">
        <v>40</v>
      </c>
      <c r="B46" s="186"/>
      <c r="C46" s="186"/>
      <c r="D46" s="186"/>
      <c r="E46" s="186"/>
      <c r="F46" s="186"/>
      <c r="G46" s="15">
        <v>39</v>
      </c>
      <c r="H46" s="33">
        <v>7551257</v>
      </c>
      <c r="I46" s="33">
        <v>8947799</v>
      </c>
    </row>
    <row r="47" spans="1:9" ht="12.75" customHeight="1" x14ac:dyDescent="0.2">
      <c r="A47" s="186" t="s">
        <v>41</v>
      </c>
      <c r="B47" s="186"/>
      <c r="C47" s="186"/>
      <c r="D47" s="186"/>
      <c r="E47" s="186"/>
      <c r="F47" s="186"/>
      <c r="G47" s="15">
        <v>40</v>
      </c>
      <c r="H47" s="33">
        <v>378985</v>
      </c>
      <c r="I47" s="33">
        <v>317649</v>
      </c>
    </row>
    <row r="48" spans="1:9" ht="12.75" customHeight="1" x14ac:dyDescent="0.2">
      <c r="A48" s="186" t="s">
        <v>42</v>
      </c>
      <c r="B48" s="186"/>
      <c r="C48" s="186"/>
      <c r="D48" s="186"/>
      <c r="E48" s="186"/>
      <c r="F48" s="186"/>
      <c r="G48" s="15">
        <v>41</v>
      </c>
      <c r="H48" s="33">
        <v>1673211</v>
      </c>
      <c r="I48" s="33">
        <v>1605034</v>
      </c>
    </row>
    <row r="49" spans="1:9" ht="12.75" customHeight="1" x14ac:dyDescent="0.2">
      <c r="A49" s="186" t="s">
        <v>43</v>
      </c>
      <c r="B49" s="186"/>
      <c r="C49" s="186"/>
      <c r="D49" s="186"/>
      <c r="E49" s="186"/>
      <c r="F49" s="186"/>
      <c r="G49" s="15">
        <v>42</v>
      </c>
      <c r="H49" s="33">
        <v>21959</v>
      </c>
      <c r="I49" s="33">
        <v>59979</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374512</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39934930</v>
      </c>
      <c r="I53" s="34">
        <f>SUM(I54:I59)</f>
        <v>43569699</v>
      </c>
    </row>
    <row r="54" spans="1:9" ht="12.75" customHeight="1" x14ac:dyDescent="0.2">
      <c r="A54" s="186" t="s">
        <v>48</v>
      </c>
      <c r="B54" s="186"/>
      <c r="C54" s="186"/>
      <c r="D54" s="186"/>
      <c r="E54" s="186"/>
      <c r="F54" s="186"/>
      <c r="G54" s="15">
        <v>47</v>
      </c>
      <c r="H54" s="33">
        <v>3055897</v>
      </c>
      <c r="I54" s="33">
        <v>9351348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33507257</v>
      </c>
      <c r="I56" s="33">
        <v>31057328</v>
      </c>
    </row>
    <row r="57" spans="1:9" ht="12.75" customHeight="1" x14ac:dyDescent="0.2">
      <c r="A57" s="186" t="s">
        <v>51</v>
      </c>
      <c r="B57" s="186"/>
      <c r="C57" s="186"/>
      <c r="D57" s="186"/>
      <c r="E57" s="186"/>
      <c r="F57" s="186"/>
      <c r="G57" s="15">
        <v>50</v>
      </c>
      <c r="H57" s="33">
        <v>8738</v>
      </c>
      <c r="I57" s="33">
        <v>1080</v>
      </c>
    </row>
    <row r="58" spans="1:9" ht="12.75" customHeight="1" x14ac:dyDescent="0.2">
      <c r="A58" s="186" t="s">
        <v>52</v>
      </c>
      <c r="B58" s="186"/>
      <c r="C58" s="186"/>
      <c r="D58" s="186"/>
      <c r="E58" s="186"/>
      <c r="F58" s="186"/>
      <c r="G58" s="15">
        <v>51</v>
      </c>
      <c r="H58" s="33">
        <v>454309</v>
      </c>
      <c r="I58" s="33">
        <v>251214</v>
      </c>
    </row>
    <row r="59" spans="1:9" ht="12.75" customHeight="1" x14ac:dyDescent="0.2">
      <c r="A59" s="186" t="s">
        <v>53</v>
      </c>
      <c r="B59" s="186"/>
      <c r="C59" s="186"/>
      <c r="D59" s="186"/>
      <c r="E59" s="186"/>
      <c r="F59" s="186"/>
      <c r="G59" s="15">
        <v>52</v>
      </c>
      <c r="H59" s="33">
        <v>2908729</v>
      </c>
      <c r="I59" s="33">
        <v>2908729</v>
      </c>
    </row>
    <row r="60" spans="1:9" ht="12.75" customHeight="1" x14ac:dyDescent="0.2">
      <c r="A60" s="187" t="s">
        <v>54</v>
      </c>
      <c r="B60" s="187"/>
      <c r="C60" s="187"/>
      <c r="D60" s="187"/>
      <c r="E60" s="187"/>
      <c r="F60" s="187"/>
      <c r="G60" s="16">
        <v>53</v>
      </c>
      <c r="H60" s="34">
        <f>SUM(H61:H69)</f>
        <v>6314</v>
      </c>
      <c r="I60" s="34">
        <f>SUM(I61:I69)</f>
        <v>10006378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10000000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6314</v>
      </c>
      <c r="I68" s="33">
        <v>6378</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69038833</v>
      </c>
      <c r="I70" s="33">
        <v>62501136</v>
      </c>
    </row>
    <row r="71" spans="1:9" ht="12.75" customHeight="1" x14ac:dyDescent="0.2">
      <c r="A71" s="203" t="s">
        <v>58</v>
      </c>
      <c r="B71" s="203"/>
      <c r="C71" s="203"/>
      <c r="D71" s="203"/>
      <c r="E71" s="203"/>
      <c r="F71" s="203"/>
      <c r="G71" s="15">
        <v>64</v>
      </c>
      <c r="H71" s="33">
        <v>429496</v>
      </c>
      <c r="I71" s="33">
        <v>426644</v>
      </c>
    </row>
    <row r="72" spans="1:9" ht="12.75" customHeight="1" x14ac:dyDescent="0.2">
      <c r="A72" s="188" t="s">
        <v>383</v>
      </c>
      <c r="B72" s="188"/>
      <c r="C72" s="188"/>
      <c r="D72" s="188"/>
      <c r="E72" s="188"/>
      <c r="F72" s="188"/>
      <c r="G72" s="16">
        <v>65</v>
      </c>
      <c r="H72" s="34">
        <f>H8+H9+H44+H71</f>
        <v>191227168</v>
      </c>
      <c r="I72" s="34">
        <f>I8+I9+I44+I71</f>
        <v>206501408</v>
      </c>
    </row>
    <row r="73" spans="1:9" ht="12.75" customHeight="1" x14ac:dyDescent="0.2">
      <c r="A73" s="203" t="s">
        <v>59</v>
      </c>
      <c r="B73" s="203"/>
      <c r="C73" s="203"/>
      <c r="D73" s="203"/>
      <c r="E73" s="203"/>
      <c r="F73" s="203"/>
      <c r="G73" s="15">
        <v>66</v>
      </c>
      <c r="H73" s="33">
        <v>19138585</v>
      </c>
      <c r="I73" s="33">
        <v>22861997</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152113841</v>
      </c>
      <c r="I75" s="34">
        <f>I76+I77+I78+I84+I85+I89+I92+I95</f>
        <v>162135257</v>
      </c>
    </row>
    <row r="76" spans="1:9" ht="12.75" customHeight="1" x14ac:dyDescent="0.2">
      <c r="A76" s="186" t="s">
        <v>61</v>
      </c>
      <c r="B76" s="186"/>
      <c r="C76" s="186"/>
      <c r="D76" s="186"/>
      <c r="E76" s="186"/>
      <c r="F76" s="186"/>
      <c r="G76" s="15">
        <v>68</v>
      </c>
      <c r="H76" s="33">
        <v>149874600</v>
      </c>
      <c r="I76" s="33">
        <v>149874600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5788905</v>
      </c>
      <c r="I78" s="34">
        <f>SUM(I79:I83)</f>
        <v>2211384</v>
      </c>
    </row>
    <row r="79" spans="1:9" ht="12.75" customHeight="1" x14ac:dyDescent="0.2">
      <c r="A79" s="186" t="s">
        <v>64</v>
      </c>
      <c r="B79" s="186"/>
      <c r="C79" s="186"/>
      <c r="D79" s="186"/>
      <c r="E79" s="186"/>
      <c r="F79" s="186"/>
      <c r="G79" s="15">
        <v>71</v>
      </c>
      <c r="H79" s="33">
        <v>2637228</v>
      </c>
      <c r="I79" s="33">
        <v>2347576</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3151677</v>
      </c>
      <c r="I83" s="33">
        <v>-136192</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143943</v>
      </c>
      <c r="I89" s="34">
        <f>I90-I91</f>
        <v>0</v>
      </c>
    </row>
    <row r="90" spans="1:9" ht="12.75" customHeight="1" x14ac:dyDescent="0.2">
      <c r="A90" s="186" t="s">
        <v>75</v>
      </c>
      <c r="B90" s="186"/>
      <c r="C90" s="186"/>
      <c r="D90" s="186"/>
      <c r="E90" s="186"/>
      <c r="F90" s="186"/>
      <c r="G90" s="15">
        <v>82</v>
      </c>
      <c r="H90" s="33">
        <v>143943</v>
      </c>
      <c r="I90" s="33">
        <v>0</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-3693607</v>
      </c>
      <c r="I92" s="34">
        <f>I93-I94</f>
        <v>10049273</v>
      </c>
    </row>
    <row r="93" spans="1:9" ht="12.75" customHeight="1" x14ac:dyDescent="0.2">
      <c r="A93" s="186" t="s">
        <v>78</v>
      </c>
      <c r="B93" s="186"/>
      <c r="C93" s="186"/>
      <c r="D93" s="186"/>
      <c r="E93" s="186"/>
      <c r="F93" s="186"/>
      <c r="G93" s="15">
        <v>85</v>
      </c>
      <c r="H93" s="33">
        <v>0</v>
      </c>
      <c r="I93" s="33">
        <v>10049273</v>
      </c>
    </row>
    <row r="94" spans="1:9" ht="12.75" customHeight="1" x14ac:dyDescent="0.2">
      <c r="A94" s="186" t="s">
        <v>79</v>
      </c>
      <c r="B94" s="186"/>
      <c r="C94" s="186"/>
      <c r="D94" s="186"/>
      <c r="E94" s="186"/>
      <c r="F94" s="186"/>
      <c r="G94" s="15">
        <v>86</v>
      </c>
      <c r="H94" s="33">
        <v>3693607</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987640</v>
      </c>
      <c r="I96" s="34">
        <f>SUM(I97:I102)</f>
        <v>946208</v>
      </c>
    </row>
    <row r="97" spans="1:9" ht="12.75" customHeight="1" x14ac:dyDescent="0.2">
      <c r="A97" s="186" t="s">
        <v>81</v>
      </c>
      <c r="B97" s="186"/>
      <c r="C97" s="186"/>
      <c r="D97" s="186"/>
      <c r="E97" s="186"/>
      <c r="F97" s="186"/>
      <c r="G97" s="15">
        <v>89</v>
      </c>
      <c r="H97" s="33">
        <v>987640</v>
      </c>
      <c r="I97" s="33">
        <v>946208</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1350852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1350852</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37239620</v>
      </c>
      <c r="I115" s="34">
        <f>SUM(I116:I129)</f>
        <v>41185253</v>
      </c>
    </row>
    <row r="116" spans="1:9" ht="12.75" customHeight="1" x14ac:dyDescent="0.2">
      <c r="A116" s="186" t="s">
        <v>87</v>
      </c>
      <c r="B116" s="186"/>
      <c r="C116" s="186"/>
      <c r="D116" s="186"/>
      <c r="E116" s="186"/>
      <c r="F116" s="186"/>
      <c r="G116" s="15">
        <v>108</v>
      </c>
      <c r="H116" s="33">
        <v>23295932</v>
      </c>
      <c r="I116" s="33">
        <v>22418010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69578</v>
      </c>
      <c r="I122" s="33">
        <v>119777</v>
      </c>
    </row>
    <row r="123" spans="1:9" ht="12.75" customHeight="1" x14ac:dyDescent="0.2">
      <c r="A123" s="186" t="s">
        <v>94</v>
      </c>
      <c r="B123" s="186"/>
      <c r="C123" s="186"/>
      <c r="D123" s="186"/>
      <c r="E123" s="186"/>
      <c r="F123" s="186"/>
      <c r="G123" s="15">
        <v>115</v>
      </c>
      <c r="H123" s="33">
        <v>12338379</v>
      </c>
      <c r="I123" s="33">
        <v>15406311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1035533</v>
      </c>
      <c r="I125" s="33">
        <v>1033736</v>
      </c>
    </row>
    <row r="126" spans="1:9" x14ac:dyDescent="0.2">
      <c r="A126" s="186" t="s">
        <v>99</v>
      </c>
      <c r="B126" s="186"/>
      <c r="C126" s="186"/>
      <c r="D126" s="186"/>
      <c r="E126" s="186"/>
      <c r="F126" s="186"/>
      <c r="G126" s="15">
        <v>118</v>
      </c>
      <c r="H126" s="33">
        <v>500198</v>
      </c>
      <c r="I126" s="33">
        <v>1582031</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625388</v>
      </c>
    </row>
    <row r="130" spans="1:9" ht="22.15" customHeight="1" x14ac:dyDescent="0.2">
      <c r="A130" s="203" t="s">
        <v>103</v>
      </c>
      <c r="B130" s="203"/>
      <c r="C130" s="203"/>
      <c r="D130" s="203"/>
      <c r="E130" s="203"/>
      <c r="F130" s="203"/>
      <c r="G130" s="15">
        <v>122</v>
      </c>
      <c r="H130" s="33">
        <v>886067</v>
      </c>
      <c r="I130" s="33">
        <v>883838</v>
      </c>
    </row>
    <row r="131" spans="1:9" x14ac:dyDescent="0.2">
      <c r="A131" s="188" t="s">
        <v>388</v>
      </c>
      <c r="B131" s="188"/>
      <c r="C131" s="188"/>
      <c r="D131" s="188"/>
      <c r="E131" s="188"/>
      <c r="F131" s="188"/>
      <c r="G131" s="16">
        <v>123</v>
      </c>
      <c r="H131" s="34">
        <f>H75+H96+H103+H115+H130</f>
        <v>191227168</v>
      </c>
      <c r="I131" s="34">
        <f>I75+I96+I103+I115+I130</f>
        <v>206501408</v>
      </c>
    </row>
    <row r="132" spans="1:9" x14ac:dyDescent="0.2">
      <c r="A132" s="203" t="s">
        <v>104</v>
      </c>
      <c r="B132" s="203"/>
      <c r="C132" s="203"/>
      <c r="D132" s="203"/>
      <c r="E132" s="203"/>
      <c r="F132" s="203"/>
      <c r="G132" s="15">
        <v>124</v>
      </c>
      <c r="H132" s="33">
        <v>19138585</v>
      </c>
      <c r="I132" s="33">
        <v>22861997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 right="0" top="0" bottom="0"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450</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146017492</v>
      </c>
      <c r="I8" s="37">
        <f>SUM(I9:I13)</f>
        <v>38397301</v>
      </c>
      <c r="J8" s="37">
        <f>SUM(J9:J13)</f>
        <v>147532711</v>
      </c>
      <c r="K8" s="37">
        <f>SUM(K9:K13)</f>
        <v>38080498</v>
      </c>
    </row>
    <row r="9" spans="1:11" x14ac:dyDescent="0.2">
      <c r="A9" s="186" t="s">
        <v>121</v>
      </c>
      <c r="B9" s="186"/>
      <c r="C9" s="186"/>
      <c r="D9" s="186"/>
      <c r="E9" s="186"/>
      <c r="F9" s="186"/>
      <c r="G9" s="15">
        <v>126</v>
      </c>
      <c r="H9" s="33">
        <v>9107733</v>
      </c>
      <c r="I9" s="33">
        <v>2090007</v>
      </c>
      <c r="J9" s="33">
        <v>15940788</v>
      </c>
      <c r="K9" s="33">
        <v>3332929</v>
      </c>
    </row>
    <row r="10" spans="1:11" x14ac:dyDescent="0.2">
      <c r="A10" s="186" t="s">
        <v>122</v>
      </c>
      <c r="B10" s="186"/>
      <c r="C10" s="186"/>
      <c r="D10" s="186"/>
      <c r="E10" s="186"/>
      <c r="F10" s="186"/>
      <c r="G10" s="15">
        <v>127</v>
      </c>
      <c r="H10" s="33">
        <v>132534865</v>
      </c>
      <c r="I10" s="33">
        <v>34640669</v>
      </c>
      <c r="J10" s="33">
        <v>128773982</v>
      </c>
      <c r="K10" s="33">
        <v>33868654</v>
      </c>
    </row>
    <row r="11" spans="1:11" x14ac:dyDescent="0.2">
      <c r="A11" s="186" t="s">
        <v>123</v>
      </c>
      <c r="B11" s="186"/>
      <c r="C11" s="186"/>
      <c r="D11" s="186"/>
      <c r="E11" s="186"/>
      <c r="F11" s="186"/>
      <c r="G11" s="15">
        <v>128</v>
      </c>
      <c r="H11" s="33">
        <v>5721</v>
      </c>
      <c r="I11" s="33">
        <v>0</v>
      </c>
      <c r="J11" s="33">
        <v>24941</v>
      </c>
      <c r="K11" s="33">
        <v>7720</v>
      </c>
    </row>
    <row r="12" spans="1:11" x14ac:dyDescent="0.2">
      <c r="A12" s="186" t="s">
        <v>124</v>
      </c>
      <c r="B12" s="186"/>
      <c r="C12" s="186"/>
      <c r="D12" s="186"/>
      <c r="E12" s="186"/>
      <c r="F12" s="186"/>
      <c r="G12" s="15">
        <v>129</v>
      </c>
      <c r="H12" s="33">
        <v>594263</v>
      </c>
      <c r="I12" s="33">
        <v>144863</v>
      </c>
      <c r="J12" s="33">
        <v>745445</v>
      </c>
      <c r="K12" s="33">
        <v>166679</v>
      </c>
    </row>
    <row r="13" spans="1:11" x14ac:dyDescent="0.2">
      <c r="A13" s="186" t="s">
        <v>125</v>
      </c>
      <c r="B13" s="186"/>
      <c r="C13" s="186"/>
      <c r="D13" s="186"/>
      <c r="E13" s="186"/>
      <c r="F13" s="186"/>
      <c r="G13" s="15">
        <v>130</v>
      </c>
      <c r="H13" s="33">
        <v>3774910</v>
      </c>
      <c r="I13" s="33">
        <v>1521762</v>
      </c>
      <c r="J13" s="33">
        <v>2047555</v>
      </c>
      <c r="K13" s="33">
        <v>704516</v>
      </c>
    </row>
    <row r="14" spans="1:11" x14ac:dyDescent="0.2">
      <c r="A14" s="222" t="s">
        <v>126</v>
      </c>
      <c r="B14" s="222"/>
      <c r="C14" s="222"/>
      <c r="D14" s="222"/>
      <c r="E14" s="222"/>
      <c r="F14" s="222"/>
      <c r="G14" s="20">
        <v>131</v>
      </c>
      <c r="H14" s="37">
        <f>H15+H16+H20+H24+H25+H26+H29+H36</f>
        <v>149872180</v>
      </c>
      <c r="I14" s="37">
        <f>I15+I16+I20+I24+I25+I26+I29+I36</f>
        <v>41161644</v>
      </c>
      <c r="J14" s="37">
        <f>J15+J16+J20+J24+J25+J26+J29+J36</f>
        <v>134430079</v>
      </c>
      <c r="K14" s="37">
        <f>K15+K16+K20+K24+K25+K26+K29+K36</f>
        <v>36727786</v>
      </c>
    </row>
    <row r="15" spans="1:11" x14ac:dyDescent="0.2">
      <c r="A15" s="186" t="s">
        <v>108</v>
      </c>
      <c r="B15" s="186"/>
      <c r="C15" s="186"/>
      <c r="D15" s="186"/>
      <c r="E15" s="186"/>
      <c r="F15" s="186"/>
      <c r="G15" s="15">
        <v>132</v>
      </c>
      <c r="H15" s="33">
        <v>704833</v>
      </c>
      <c r="I15" s="33">
        <v>96033</v>
      </c>
      <c r="J15" s="33">
        <v>129512</v>
      </c>
      <c r="K15" s="33">
        <v>408449</v>
      </c>
    </row>
    <row r="16" spans="1:11" x14ac:dyDescent="0.2">
      <c r="A16" s="231" t="s">
        <v>127</v>
      </c>
      <c r="B16" s="231"/>
      <c r="C16" s="231"/>
      <c r="D16" s="231"/>
      <c r="E16" s="231"/>
      <c r="F16" s="231"/>
      <c r="G16" s="20">
        <v>133</v>
      </c>
      <c r="H16" s="37">
        <f>SUM(H17:H19)</f>
        <v>111099264</v>
      </c>
      <c r="I16" s="37">
        <f>SUM(I17:I19)</f>
        <v>28033004</v>
      </c>
      <c r="J16" s="37">
        <f>SUM(J17:J19)</f>
        <v>96813038</v>
      </c>
      <c r="K16" s="37">
        <f>SUM(K17:K19)</f>
        <v>23571786</v>
      </c>
    </row>
    <row r="17" spans="1:11" x14ac:dyDescent="0.2">
      <c r="A17" s="228" t="s">
        <v>128</v>
      </c>
      <c r="B17" s="228"/>
      <c r="C17" s="228"/>
      <c r="D17" s="228"/>
      <c r="E17" s="228"/>
      <c r="F17" s="228"/>
      <c r="G17" s="15">
        <v>134</v>
      </c>
      <c r="H17" s="33">
        <v>97713607</v>
      </c>
      <c r="I17" s="33">
        <v>24568035</v>
      </c>
      <c r="J17" s="33">
        <v>83402791</v>
      </c>
      <c r="K17" s="33">
        <v>20048517</v>
      </c>
    </row>
    <row r="18" spans="1:11" x14ac:dyDescent="0.2">
      <c r="A18" s="228" t="s">
        <v>129</v>
      </c>
      <c r="B18" s="228"/>
      <c r="C18" s="228"/>
      <c r="D18" s="228"/>
      <c r="E18" s="228"/>
      <c r="F18" s="228"/>
      <c r="G18" s="15">
        <v>135</v>
      </c>
      <c r="H18" s="33">
        <v>2983686</v>
      </c>
      <c r="I18" s="33">
        <v>623036</v>
      </c>
      <c r="J18" s="33">
        <v>1714997</v>
      </c>
      <c r="K18" s="33">
        <v>477079</v>
      </c>
    </row>
    <row r="19" spans="1:11" x14ac:dyDescent="0.2">
      <c r="A19" s="228" t="s">
        <v>130</v>
      </c>
      <c r="B19" s="228"/>
      <c r="C19" s="228"/>
      <c r="D19" s="228"/>
      <c r="E19" s="228"/>
      <c r="F19" s="228"/>
      <c r="G19" s="15">
        <v>136</v>
      </c>
      <c r="H19" s="33">
        <v>10401971</v>
      </c>
      <c r="I19" s="33">
        <v>2841933</v>
      </c>
      <c r="J19" s="33">
        <v>11695250</v>
      </c>
      <c r="K19" s="33">
        <v>3046190</v>
      </c>
    </row>
    <row r="20" spans="1:11" x14ac:dyDescent="0.2">
      <c r="A20" s="231" t="s">
        <v>131</v>
      </c>
      <c r="B20" s="231"/>
      <c r="C20" s="231"/>
      <c r="D20" s="231"/>
      <c r="E20" s="231"/>
      <c r="F20" s="231"/>
      <c r="G20" s="20">
        <v>137</v>
      </c>
      <c r="H20" s="37">
        <f>SUM(H21:H23)</f>
        <v>16081147</v>
      </c>
      <c r="I20" s="37">
        <f>SUM(I21:I23)</f>
        <v>4113174</v>
      </c>
      <c r="J20" s="37">
        <f>SUM(J21:J23)</f>
        <v>17143485</v>
      </c>
      <c r="K20" s="37">
        <f>SUM(K21:K23)</f>
        <v>4494019</v>
      </c>
    </row>
    <row r="21" spans="1:11" x14ac:dyDescent="0.2">
      <c r="A21" s="228" t="s">
        <v>109</v>
      </c>
      <c r="B21" s="228"/>
      <c r="C21" s="228"/>
      <c r="D21" s="228"/>
      <c r="E21" s="228"/>
      <c r="F21" s="228"/>
      <c r="G21" s="15">
        <v>138</v>
      </c>
      <c r="H21" s="33">
        <v>10356855</v>
      </c>
      <c r="I21" s="33">
        <v>2642798</v>
      </c>
      <c r="J21" s="33">
        <v>11059637</v>
      </c>
      <c r="K21" s="33">
        <v>2878188</v>
      </c>
    </row>
    <row r="22" spans="1:11" x14ac:dyDescent="0.2">
      <c r="A22" s="228" t="s">
        <v>110</v>
      </c>
      <c r="B22" s="228"/>
      <c r="C22" s="228"/>
      <c r="D22" s="228"/>
      <c r="E22" s="228"/>
      <c r="F22" s="228"/>
      <c r="G22" s="15">
        <v>139</v>
      </c>
      <c r="H22" s="33">
        <v>3461433</v>
      </c>
      <c r="I22" s="33">
        <v>911997</v>
      </c>
      <c r="J22" s="33">
        <v>3766649</v>
      </c>
      <c r="K22" s="33">
        <v>1003187</v>
      </c>
    </row>
    <row r="23" spans="1:11" x14ac:dyDescent="0.2">
      <c r="A23" s="228" t="s">
        <v>111</v>
      </c>
      <c r="B23" s="228"/>
      <c r="C23" s="228"/>
      <c r="D23" s="228"/>
      <c r="E23" s="228"/>
      <c r="F23" s="228"/>
      <c r="G23" s="15">
        <v>140</v>
      </c>
      <c r="H23" s="33">
        <v>2262859</v>
      </c>
      <c r="I23" s="33">
        <v>558379</v>
      </c>
      <c r="J23" s="33">
        <v>2317199</v>
      </c>
      <c r="K23" s="33">
        <v>612644</v>
      </c>
    </row>
    <row r="24" spans="1:11" x14ac:dyDescent="0.2">
      <c r="A24" s="186" t="s">
        <v>112</v>
      </c>
      <c r="B24" s="186"/>
      <c r="C24" s="186"/>
      <c r="D24" s="186"/>
      <c r="E24" s="186"/>
      <c r="F24" s="186"/>
      <c r="G24" s="15">
        <v>141</v>
      </c>
      <c r="H24" s="33">
        <v>8141591</v>
      </c>
      <c r="I24" s="33">
        <v>1885683</v>
      </c>
      <c r="J24" s="33">
        <v>6285356</v>
      </c>
      <c r="K24" s="33">
        <v>1603708</v>
      </c>
    </row>
    <row r="25" spans="1:11" x14ac:dyDescent="0.2">
      <c r="A25" s="186" t="s">
        <v>113</v>
      </c>
      <c r="B25" s="186"/>
      <c r="C25" s="186"/>
      <c r="D25" s="186"/>
      <c r="E25" s="186"/>
      <c r="F25" s="186"/>
      <c r="G25" s="15">
        <v>142</v>
      </c>
      <c r="H25" s="33">
        <v>11341915</v>
      </c>
      <c r="I25" s="33">
        <v>6009933</v>
      </c>
      <c r="J25" s="33">
        <v>11778730</v>
      </c>
      <c r="K25" s="33">
        <v>5855580</v>
      </c>
    </row>
    <row r="26" spans="1:11" x14ac:dyDescent="0.2">
      <c r="A26" s="231" t="s">
        <v>132</v>
      </c>
      <c r="B26" s="231"/>
      <c r="C26" s="231"/>
      <c r="D26" s="231"/>
      <c r="E26" s="231"/>
      <c r="F26" s="231"/>
      <c r="G26" s="20">
        <v>143</v>
      </c>
      <c r="H26" s="37">
        <f>H27+H28</f>
        <v>593529</v>
      </c>
      <c r="I26" s="37">
        <f>I27+I28</f>
        <v>554348</v>
      </c>
      <c r="J26" s="37">
        <f>J27+J28</f>
        <v>243943</v>
      </c>
      <c r="K26" s="37">
        <f>K27+K28</f>
        <v>189360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593529</v>
      </c>
      <c r="I28" s="33">
        <v>554348</v>
      </c>
      <c r="J28" s="33">
        <v>243943</v>
      </c>
      <c r="K28" s="33">
        <v>189360</v>
      </c>
    </row>
    <row r="29" spans="1:11" x14ac:dyDescent="0.2">
      <c r="A29" s="231" t="s">
        <v>135</v>
      </c>
      <c r="B29" s="231"/>
      <c r="C29" s="231"/>
      <c r="D29" s="231"/>
      <c r="E29" s="231"/>
      <c r="F29" s="231"/>
      <c r="G29" s="20">
        <v>146</v>
      </c>
      <c r="H29" s="37">
        <f>SUM(H30:H35)</f>
        <v>19226</v>
      </c>
      <c r="I29" s="37">
        <f>SUM(I30:I35)</f>
        <v>19226</v>
      </c>
      <c r="J29" s="37">
        <f>SUM(J30:J35)</f>
        <v>14786</v>
      </c>
      <c r="K29" s="37">
        <f>SUM(K30:K35)</f>
        <v>14786</v>
      </c>
    </row>
    <row r="30" spans="1:11" x14ac:dyDescent="0.2">
      <c r="A30" s="228" t="s">
        <v>136</v>
      </c>
      <c r="B30" s="228"/>
      <c r="C30" s="228"/>
      <c r="D30" s="228"/>
      <c r="E30" s="228"/>
      <c r="F30" s="228"/>
      <c r="G30" s="15">
        <v>147</v>
      </c>
      <c r="H30" s="33">
        <v>19226</v>
      </c>
      <c r="I30" s="33">
        <v>19226</v>
      </c>
      <c r="J30" s="33">
        <v>14786</v>
      </c>
      <c r="K30" s="33">
        <v>14786</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1890675</v>
      </c>
      <c r="I36" s="33">
        <v>450243</v>
      </c>
      <c r="J36" s="33">
        <v>2021229</v>
      </c>
      <c r="K36" s="33">
        <v>590098</v>
      </c>
    </row>
    <row r="37" spans="1:11" x14ac:dyDescent="0.2">
      <c r="A37" s="222" t="s">
        <v>142</v>
      </c>
      <c r="B37" s="222"/>
      <c r="C37" s="222"/>
      <c r="D37" s="222"/>
      <c r="E37" s="222"/>
      <c r="F37" s="222"/>
      <c r="G37" s="20">
        <v>154</v>
      </c>
      <c r="H37" s="37">
        <f>SUM(H38:H47)</f>
        <v>530894</v>
      </c>
      <c r="I37" s="37">
        <f>SUM(I38:I47)</f>
        <v>122988</v>
      </c>
      <c r="J37" s="37">
        <f>SUM(J38:J47)</f>
        <v>764180</v>
      </c>
      <c r="K37" s="37">
        <f>SUM(K38:K47)</f>
        <v>442830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48601</v>
      </c>
      <c r="I41" s="33">
        <v>0</v>
      </c>
      <c r="J41" s="33">
        <v>79800</v>
      </c>
      <c r="K41" s="33">
        <v>79800</v>
      </c>
    </row>
    <row r="42" spans="1:11" ht="25.15" customHeight="1" x14ac:dyDescent="0.2">
      <c r="A42" s="186" t="s">
        <v>147</v>
      </c>
      <c r="B42" s="186"/>
      <c r="C42" s="186"/>
      <c r="D42" s="186"/>
      <c r="E42" s="186"/>
      <c r="F42" s="186"/>
      <c r="G42" s="15">
        <v>159</v>
      </c>
      <c r="H42" s="33">
        <v>182180</v>
      </c>
      <c r="I42" s="33">
        <v>16929</v>
      </c>
      <c r="J42" s="33">
        <v>129694</v>
      </c>
      <c r="K42" s="33">
        <v>6516</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7528</v>
      </c>
      <c r="I44" s="33">
        <v>1999</v>
      </c>
      <c r="J44" s="33">
        <v>14412</v>
      </c>
      <c r="K44" s="33">
        <v>1280</v>
      </c>
    </row>
    <row r="45" spans="1:11" x14ac:dyDescent="0.2">
      <c r="A45" s="186" t="s">
        <v>150</v>
      </c>
      <c r="B45" s="186"/>
      <c r="C45" s="186"/>
      <c r="D45" s="186"/>
      <c r="E45" s="186"/>
      <c r="F45" s="186"/>
      <c r="G45" s="15">
        <v>162</v>
      </c>
      <c r="H45" s="33">
        <v>292585</v>
      </c>
      <c r="I45" s="33">
        <v>104060</v>
      </c>
      <c r="J45" s="33">
        <v>540274</v>
      </c>
      <c r="K45" s="33">
        <v>355234</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989252</v>
      </c>
      <c r="I48" s="37">
        <f>SUM(I49:I55)</f>
        <v>288994</v>
      </c>
      <c r="J48" s="37">
        <f>SUM(J49:J55)</f>
        <v>1507870</v>
      </c>
      <c r="K48" s="37">
        <f>SUM(K49:K55)</f>
        <v>780199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118821</v>
      </c>
      <c r="I50" s="33">
        <v>21809</v>
      </c>
      <c r="J50" s="33">
        <v>355565</v>
      </c>
      <c r="K50" s="33">
        <v>252400</v>
      </c>
    </row>
    <row r="51" spans="1:11" x14ac:dyDescent="0.2">
      <c r="A51" s="223" t="s">
        <v>156</v>
      </c>
      <c r="B51" s="223"/>
      <c r="C51" s="223"/>
      <c r="D51" s="223"/>
      <c r="E51" s="223"/>
      <c r="F51" s="223"/>
      <c r="G51" s="15">
        <v>168</v>
      </c>
      <c r="H51" s="33">
        <v>128414</v>
      </c>
      <c r="I51" s="33">
        <v>98510</v>
      </c>
      <c r="J51" s="33">
        <v>183536</v>
      </c>
      <c r="K51" s="33">
        <v>82756</v>
      </c>
    </row>
    <row r="52" spans="1:11" x14ac:dyDescent="0.2">
      <c r="A52" s="223" t="s">
        <v>157</v>
      </c>
      <c r="B52" s="223"/>
      <c r="C52" s="223"/>
      <c r="D52" s="223"/>
      <c r="E52" s="223"/>
      <c r="F52" s="223"/>
      <c r="G52" s="15">
        <v>169</v>
      </c>
      <c r="H52" s="33">
        <v>742017</v>
      </c>
      <c r="I52" s="33">
        <v>168675</v>
      </c>
      <c r="J52" s="33">
        <v>968769</v>
      </c>
      <c r="K52" s="33">
        <v>445043</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146548386</v>
      </c>
      <c r="I60" s="37">
        <f t="shared" ref="I60:K60" si="0">I8+I37+I56+I57</f>
        <v>38520289</v>
      </c>
      <c r="J60" s="37">
        <f t="shared" si="0"/>
        <v>148296891</v>
      </c>
      <c r="K60" s="37">
        <f t="shared" si="0"/>
        <v>38523328</v>
      </c>
    </row>
    <row r="61" spans="1:11" x14ac:dyDescent="0.2">
      <c r="A61" s="222" t="s">
        <v>166</v>
      </c>
      <c r="B61" s="222"/>
      <c r="C61" s="222"/>
      <c r="D61" s="222"/>
      <c r="E61" s="222"/>
      <c r="F61" s="222"/>
      <c r="G61" s="20">
        <v>178</v>
      </c>
      <c r="H61" s="37">
        <f>H14+H48+H58+H59</f>
        <v>150861432</v>
      </c>
      <c r="I61" s="37">
        <f t="shared" ref="I61:K61" si="1">I14+I48+I58+I59</f>
        <v>41450638</v>
      </c>
      <c r="J61" s="37">
        <f t="shared" si="1"/>
        <v>135937949</v>
      </c>
      <c r="K61" s="37">
        <f t="shared" si="1"/>
        <v>37507985</v>
      </c>
    </row>
    <row r="62" spans="1:11" x14ac:dyDescent="0.2">
      <c r="A62" s="222" t="s">
        <v>167</v>
      </c>
      <c r="B62" s="222"/>
      <c r="C62" s="222"/>
      <c r="D62" s="222"/>
      <c r="E62" s="222"/>
      <c r="F62" s="222"/>
      <c r="G62" s="20">
        <v>179</v>
      </c>
      <c r="H62" s="37">
        <f>H60-H61</f>
        <v>-4313046</v>
      </c>
      <c r="I62" s="37">
        <f t="shared" ref="I62:K62" si="2">I60-I61</f>
        <v>-2930349</v>
      </c>
      <c r="J62" s="37">
        <f t="shared" si="2"/>
        <v>12358942</v>
      </c>
      <c r="K62" s="37">
        <f t="shared" si="2"/>
        <v>1015343</v>
      </c>
    </row>
    <row r="63" spans="1:11" x14ac:dyDescent="0.2">
      <c r="A63" s="209" t="s">
        <v>168</v>
      </c>
      <c r="B63" s="209"/>
      <c r="C63" s="209"/>
      <c r="D63" s="209"/>
      <c r="E63" s="209"/>
      <c r="F63" s="209"/>
      <c r="G63" s="20">
        <v>180</v>
      </c>
      <c r="H63" s="37">
        <f>+IF((H60-H61)&gt;0,(H60-H61),0)</f>
        <v>0</v>
      </c>
      <c r="I63" s="37">
        <f t="shared" ref="I63:K63" si="3">+IF((I60-I61)&gt;0,(I60-I61),0)</f>
        <v>0</v>
      </c>
      <c r="J63" s="37">
        <f t="shared" si="3"/>
        <v>12358942</v>
      </c>
      <c r="K63" s="37">
        <f t="shared" si="3"/>
        <v>1015343</v>
      </c>
    </row>
    <row r="64" spans="1:11" x14ac:dyDescent="0.2">
      <c r="A64" s="209" t="s">
        <v>169</v>
      </c>
      <c r="B64" s="209"/>
      <c r="C64" s="209"/>
      <c r="D64" s="209"/>
      <c r="E64" s="209"/>
      <c r="F64" s="209"/>
      <c r="G64" s="20">
        <v>181</v>
      </c>
      <c r="H64" s="37">
        <f>+IF((H60-H61)&lt;0,(H60-H61),0)</f>
        <v>-4313046</v>
      </c>
      <c r="I64" s="37">
        <f t="shared" ref="I64:K64" si="4">+IF((I60-I61)&lt;0,(I60-I61),0)</f>
        <v>-2930349</v>
      </c>
      <c r="J64" s="37">
        <f t="shared" si="4"/>
        <v>0</v>
      </c>
      <c r="K64" s="37">
        <f t="shared" si="4"/>
        <v>0</v>
      </c>
    </row>
    <row r="65" spans="1:11" x14ac:dyDescent="0.2">
      <c r="A65" s="224" t="s">
        <v>115</v>
      </c>
      <c r="B65" s="224"/>
      <c r="C65" s="224"/>
      <c r="D65" s="224"/>
      <c r="E65" s="224"/>
      <c r="F65" s="224"/>
      <c r="G65" s="15">
        <v>182</v>
      </c>
      <c r="H65" s="33">
        <v>-619439</v>
      </c>
      <c r="I65" s="33">
        <v>-619439</v>
      </c>
      <c r="J65" s="33">
        <v>2309669</v>
      </c>
      <c r="K65" s="33">
        <v>2309669</v>
      </c>
    </row>
    <row r="66" spans="1:11" x14ac:dyDescent="0.2">
      <c r="A66" s="222" t="s">
        <v>170</v>
      </c>
      <c r="B66" s="222"/>
      <c r="C66" s="222"/>
      <c r="D66" s="222"/>
      <c r="E66" s="222"/>
      <c r="F66" s="222"/>
      <c r="G66" s="20">
        <v>183</v>
      </c>
      <c r="H66" s="37">
        <f>H62-H65</f>
        <v>-3693607</v>
      </c>
      <c r="I66" s="37">
        <f t="shared" ref="I66:K66" si="5">I62-I65</f>
        <v>-2310910</v>
      </c>
      <c r="J66" s="37">
        <f t="shared" si="5"/>
        <v>10049273</v>
      </c>
      <c r="K66" s="37">
        <f t="shared" si="5"/>
        <v>-1294326</v>
      </c>
    </row>
    <row r="67" spans="1:11" x14ac:dyDescent="0.2">
      <c r="A67" s="209" t="s">
        <v>171</v>
      </c>
      <c r="B67" s="209"/>
      <c r="C67" s="209"/>
      <c r="D67" s="209"/>
      <c r="E67" s="209"/>
      <c r="F67" s="209"/>
      <c r="G67" s="20">
        <v>184</v>
      </c>
      <c r="H67" s="37">
        <f>+IF((H62-H65)&gt;0,(H62-H65),0)</f>
        <v>0</v>
      </c>
      <c r="I67" s="37">
        <f t="shared" ref="I67:K67" si="6">+IF((I62-I65)&gt;0,(I62-I65),0)</f>
        <v>0</v>
      </c>
      <c r="J67" s="37">
        <f t="shared" si="6"/>
        <v>10049273</v>
      </c>
      <c r="K67" s="37">
        <f t="shared" si="6"/>
        <v>0</v>
      </c>
    </row>
    <row r="68" spans="1:11" x14ac:dyDescent="0.2">
      <c r="A68" s="209" t="s">
        <v>172</v>
      </c>
      <c r="B68" s="209"/>
      <c r="C68" s="209"/>
      <c r="D68" s="209"/>
      <c r="E68" s="209"/>
      <c r="F68" s="209"/>
      <c r="G68" s="20">
        <v>185</v>
      </c>
      <c r="H68" s="37">
        <f>+IF((H62-H65)&lt;0,(H62-H65),0)</f>
        <v>-3693607</v>
      </c>
      <c r="I68" s="37">
        <f t="shared" ref="I68:K68" si="7">+IF((I62-I65)&lt;0,(I62-I65),0)</f>
        <v>-2310910</v>
      </c>
      <c r="J68" s="37">
        <f t="shared" si="7"/>
        <v>0</v>
      </c>
      <c r="K68" s="37">
        <f t="shared" si="7"/>
        <v>-1294326</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-3693607</v>
      </c>
      <c r="I89" s="40">
        <v>-2310910</v>
      </c>
      <c r="J89" s="40">
        <v>10049273</v>
      </c>
      <c r="K89" s="40">
        <v>-1294326</v>
      </c>
    </row>
    <row r="90" spans="1:11" ht="24" customHeight="1" x14ac:dyDescent="0.2">
      <c r="A90" s="232" t="s">
        <v>192</v>
      </c>
      <c r="B90" s="232"/>
      <c r="C90" s="232"/>
      <c r="D90" s="232"/>
      <c r="E90" s="232"/>
      <c r="F90" s="232"/>
      <c r="G90" s="20">
        <v>203</v>
      </c>
      <c r="H90" s="39">
        <f>SUM(H91:H98)</f>
        <v>112159</v>
      </c>
      <c r="I90" s="39">
        <f>SUM(I91:I98)</f>
        <v>112159</v>
      </c>
      <c r="J90" s="39">
        <f>SUM(J91:J98)</f>
        <v>-33971</v>
      </c>
      <c r="K90" s="39">
        <f>SUM(K91:K98)</f>
        <v>-33970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112159</v>
      </c>
      <c r="I97" s="40">
        <v>112159</v>
      </c>
      <c r="J97" s="40">
        <v>-33971</v>
      </c>
      <c r="K97" s="40">
        <v>-33970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20189</v>
      </c>
      <c r="I99" s="40">
        <v>20189</v>
      </c>
      <c r="J99" s="40">
        <v>-6114</v>
      </c>
      <c r="K99" s="40">
        <v>-6115</v>
      </c>
    </row>
    <row r="100" spans="1:11" ht="22.9" customHeight="1" x14ac:dyDescent="0.2">
      <c r="A100" s="232" t="s">
        <v>201</v>
      </c>
      <c r="B100" s="232"/>
      <c r="C100" s="232"/>
      <c r="D100" s="232"/>
      <c r="E100" s="232"/>
      <c r="F100" s="232"/>
      <c r="G100" s="20">
        <v>213</v>
      </c>
      <c r="H100" s="39">
        <f>H90-H99</f>
        <v>91970</v>
      </c>
      <c r="I100" s="39">
        <f>I90-I99</f>
        <v>91970</v>
      </c>
      <c r="J100" s="39">
        <f>J90-J99</f>
        <v>-27857</v>
      </c>
      <c r="K100" s="39">
        <f>K90-K99</f>
        <v>-27855</v>
      </c>
    </row>
    <row r="101" spans="1:11" x14ac:dyDescent="0.2">
      <c r="A101" s="232" t="s">
        <v>202</v>
      </c>
      <c r="B101" s="232"/>
      <c r="C101" s="232"/>
      <c r="D101" s="232"/>
      <c r="E101" s="232"/>
      <c r="F101" s="232"/>
      <c r="G101" s="20">
        <v>214</v>
      </c>
      <c r="H101" s="39">
        <f>H89+H100</f>
        <v>-3601637</v>
      </c>
      <c r="I101" s="39">
        <f>I89+I100</f>
        <v>-2218940</v>
      </c>
      <c r="J101" s="39">
        <f>J89+J100</f>
        <v>10021416</v>
      </c>
      <c r="K101" s="39">
        <f>K89+K100</f>
        <v>-1322181</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450</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-4313046</v>
      </c>
      <c r="I8" s="43">
        <v>12358942</v>
      </c>
    </row>
    <row r="9" spans="1:9" ht="12.75" customHeight="1" x14ac:dyDescent="0.2">
      <c r="A9" s="247" t="s">
        <v>211</v>
      </c>
      <c r="B9" s="248"/>
      <c r="C9" s="248"/>
      <c r="D9" s="248"/>
      <c r="E9" s="248"/>
      <c r="F9" s="249"/>
      <c r="G9" s="25">
        <v>2</v>
      </c>
      <c r="H9" s="44">
        <f>H10+H11+H12+H13+H14+H15+H16+H17</f>
        <v>8272988</v>
      </c>
      <c r="I9" s="44">
        <f>I10+I11+I12+I13+I14+I15+I16+I17</f>
        <v>6278278</v>
      </c>
    </row>
    <row r="10" spans="1:9" ht="12.75" customHeight="1" x14ac:dyDescent="0.2">
      <c r="A10" s="239" t="s">
        <v>212</v>
      </c>
      <c r="B10" s="240"/>
      <c r="C10" s="240"/>
      <c r="D10" s="240"/>
      <c r="E10" s="240"/>
      <c r="F10" s="241"/>
      <c r="G10" s="26">
        <v>3</v>
      </c>
      <c r="H10" s="45">
        <v>8141591</v>
      </c>
      <c r="I10" s="45">
        <v>6285356</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8000</v>
      </c>
      <c r="I12" s="45">
        <v>-21000</v>
      </c>
    </row>
    <row r="13" spans="1:9" ht="12.75" customHeight="1" x14ac:dyDescent="0.2">
      <c r="A13" s="239" t="s">
        <v>215</v>
      </c>
      <c r="B13" s="240"/>
      <c r="C13" s="240"/>
      <c r="D13" s="240"/>
      <c r="E13" s="240"/>
      <c r="F13" s="241"/>
      <c r="G13" s="26">
        <v>6</v>
      </c>
      <c r="H13" s="45">
        <v>-56128</v>
      </c>
      <c r="I13" s="45">
        <v>-94212</v>
      </c>
    </row>
    <row r="14" spans="1:9" ht="12.75" customHeight="1" x14ac:dyDescent="0.2">
      <c r="A14" s="239" t="s">
        <v>216</v>
      </c>
      <c r="B14" s="240"/>
      <c r="C14" s="240"/>
      <c r="D14" s="240"/>
      <c r="E14" s="240"/>
      <c r="F14" s="241"/>
      <c r="G14" s="26">
        <v>7</v>
      </c>
      <c r="H14" s="45">
        <v>128414</v>
      </c>
      <c r="I14" s="45">
        <v>183536</v>
      </c>
    </row>
    <row r="15" spans="1:9" ht="12.75" customHeight="1" x14ac:dyDescent="0.2">
      <c r="A15" s="239" t="s">
        <v>217</v>
      </c>
      <c r="B15" s="240"/>
      <c r="C15" s="240"/>
      <c r="D15" s="240"/>
      <c r="E15" s="240"/>
      <c r="F15" s="241"/>
      <c r="G15" s="26">
        <v>8</v>
      </c>
      <c r="H15" s="45">
        <v>19226</v>
      </c>
      <c r="I15" s="45">
        <v>14786</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31885</v>
      </c>
      <c r="I17" s="45">
        <v>-90188</v>
      </c>
    </row>
    <row r="18" spans="1:9" ht="28.15" customHeight="1" x14ac:dyDescent="0.2">
      <c r="A18" s="244" t="s">
        <v>390</v>
      </c>
      <c r="B18" s="245"/>
      <c r="C18" s="245"/>
      <c r="D18" s="245"/>
      <c r="E18" s="245"/>
      <c r="F18" s="246"/>
      <c r="G18" s="25">
        <v>11</v>
      </c>
      <c r="H18" s="44">
        <f>H8+H9</f>
        <v>3959942</v>
      </c>
      <c r="I18" s="44">
        <f>I8+I9</f>
        <v>18637220</v>
      </c>
    </row>
    <row r="19" spans="1:9" ht="12.75" customHeight="1" x14ac:dyDescent="0.2">
      <c r="A19" s="247" t="s">
        <v>220</v>
      </c>
      <c r="B19" s="248"/>
      <c r="C19" s="248"/>
      <c r="D19" s="248"/>
      <c r="E19" s="248"/>
      <c r="F19" s="249"/>
      <c r="G19" s="25">
        <v>12</v>
      </c>
      <c r="H19" s="44">
        <f>H20+H21+H22+H23</f>
        <v>3040291</v>
      </c>
      <c r="I19" s="44">
        <f>I20+I21+I22+I23</f>
        <v>-1415736</v>
      </c>
    </row>
    <row r="20" spans="1:9" ht="12.75" customHeight="1" x14ac:dyDescent="0.2">
      <c r="A20" s="239" t="s">
        <v>221</v>
      </c>
      <c r="B20" s="240"/>
      <c r="C20" s="240"/>
      <c r="D20" s="240"/>
      <c r="E20" s="240"/>
      <c r="F20" s="241"/>
      <c r="G20" s="26">
        <v>13</v>
      </c>
      <c r="H20" s="45">
        <v>-4162160</v>
      </c>
      <c r="I20" s="45">
        <v>3945633</v>
      </c>
    </row>
    <row r="21" spans="1:9" ht="12.75" customHeight="1" x14ac:dyDescent="0.2">
      <c r="A21" s="239" t="s">
        <v>222</v>
      </c>
      <c r="B21" s="240"/>
      <c r="C21" s="240"/>
      <c r="D21" s="240"/>
      <c r="E21" s="240"/>
      <c r="F21" s="241"/>
      <c r="G21" s="26">
        <v>14</v>
      </c>
      <c r="H21" s="45">
        <v>5227436</v>
      </c>
      <c r="I21" s="45">
        <v>-3634769</v>
      </c>
    </row>
    <row r="22" spans="1:9" ht="12.75" customHeight="1" x14ac:dyDescent="0.2">
      <c r="A22" s="239" t="s">
        <v>223</v>
      </c>
      <c r="B22" s="240"/>
      <c r="C22" s="240"/>
      <c r="D22" s="240"/>
      <c r="E22" s="240"/>
      <c r="F22" s="241"/>
      <c r="G22" s="26">
        <v>15</v>
      </c>
      <c r="H22" s="45">
        <v>2924278</v>
      </c>
      <c r="I22" s="45">
        <v>-1305049</v>
      </c>
    </row>
    <row r="23" spans="1:9" ht="12.75" customHeight="1" x14ac:dyDescent="0.2">
      <c r="A23" s="239" t="s">
        <v>224</v>
      </c>
      <c r="B23" s="240"/>
      <c r="C23" s="240"/>
      <c r="D23" s="240"/>
      <c r="E23" s="240"/>
      <c r="F23" s="241"/>
      <c r="G23" s="26">
        <v>16</v>
      </c>
      <c r="H23" s="45">
        <v>-949263</v>
      </c>
      <c r="I23" s="45">
        <v>-421551</v>
      </c>
    </row>
    <row r="24" spans="1:9" ht="12.75" customHeight="1" x14ac:dyDescent="0.2">
      <c r="A24" s="244" t="s">
        <v>225</v>
      </c>
      <c r="B24" s="245"/>
      <c r="C24" s="245"/>
      <c r="D24" s="245"/>
      <c r="E24" s="245"/>
      <c r="F24" s="246"/>
      <c r="G24" s="25">
        <v>17</v>
      </c>
      <c r="H24" s="44">
        <f>H18+H19</f>
        <v>7000233</v>
      </c>
      <c r="I24" s="44">
        <f>I18+I19</f>
        <v>17221484</v>
      </c>
    </row>
    <row r="25" spans="1:9" ht="12.75" customHeight="1" x14ac:dyDescent="0.2">
      <c r="A25" s="235" t="s">
        <v>226</v>
      </c>
      <c r="B25" s="236"/>
      <c r="C25" s="236"/>
      <c r="D25" s="236"/>
      <c r="E25" s="236"/>
      <c r="F25" s="237"/>
      <c r="G25" s="26">
        <v>18</v>
      </c>
      <c r="H25" s="45">
        <v>-128414</v>
      </c>
      <c r="I25" s="45">
        <v>-183536</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6871819</v>
      </c>
      <c r="I27" s="46">
        <f>I24+I25+I26</f>
        <v>17037948</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8">
        <v>2647148</v>
      </c>
      <c r="I29" s="48">
        <v>622552</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56128</v>
      </c>
      <c r="I31" s="48">
        <v>94212</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2703276</v>
      </c>
      <c r="I35" s="49">
        <f>I29+I30+I31+I32+I33+I34</f>
        <v>716764</v>
      </c>
    </row>
    <row r="36" spans="1:9" ht="22.9" customHeight="1" x14ac:dyDescent="0.2">
      <c r="A36" s="235" t="s">
        <v>237</v>
      </c>
      <c r="B36" s="236"/>
      <c r="C36" s="236"/>
      <c r="D36" s="236"/>
      <c r="E36" s="236"/>
      <c r="F36" s="237"/>
      <c r="G36" s="26">
        <v>28</v>
      </c>
      <c r="H36" s="48">
        <v>-2739584</v>
      </c>
      <c r="I36" s="48">
        <v>-11997883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-2356214</v>
      </c>
    </row>
    <row r="41" spans="1:9" ht="24" customHeight="1" x14ac:dyDescent="0.2">
      <c r="A41" s="244" t="s">
        <v>242</v>
      </c>
      <c r="B41" s="245"/>
      <c r="C41" s="245"/>
      <c r="D41" s="245"/>
      <c r="E41" s="245"/>
      <c r="F41" s="246"/>
      <c r="G41" s="25">
        <v>33</v>
      </c>
      <c r="H41" s="49">
        <f>H36+H37+H38+H39+H40</f>
        <v>-2739584</v>
      </c>
      <c r="I41" s="49">
        <f>I36+I37+I38+I39+I40</f>
        <v>-14354097</v>
      </c>
    </row>
    <row r="42" spans="1:9" ht="29.45" customHeight="1" x14ac:dyDescent="0.2">
      <c r="A42" s="262" t="s">
        <v>243</v>
      </c>
      <c r="B42" s="263"/>
      <c r="C42" s="263"/>
      <c r="D42" s="263"/>
      <c r="E42" s="263"/>
      <c r="F42" s="264"/>
      <c r="G42" s="27">
        <v>34</v>
      </c>
      <c r="H42" s="50">
        <f>H35+H41</f>
        <v>-36308</v>
      </c>
      <c r="I42" s="50">
        <f>I35+I41</f>
        <v>-13637333</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10010278</v>
      </c>
      <c r="I46" s="48">
        <v>455928</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10010278</v>
      </c>
      <c r="I48" s="49">
        <f>I44+I45+I46+I47</f>
        <v>455928</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-10394240</v>
      </c>
    </row>
    <row r="54" spans="1:9" ht="30.6" customHeight="1" x14ac:dyDescent="0.2">
      <c r="A54" s="244" t="s">
        <v>254</v>
      </c>
      <c r="B54" s="245"/>
      <c r="C54" s="245"/>
      <c r="D54" s="245"/>
      <c r="E54" s="245"/>
      <c r="F54" s="246"/>
      <c r="G54" s="25">
        <v>45</v>
      </c>
      <c r="H54" s="49">
        <f>H49+H50+H51+H52+H53</f>
        <v>0</v>
      </c>
      <c r="I54" s="49">
        <f>I49+I50+I51+I52+I53</f>
        <v>-10394240</v>
      </c>
    </row>
    <row r="55" spans="1:9" ht="29.45" customHeight="1" x14ac:dyDescent="0.2">
      <c r="A55" s="265" t="s">
        <v>255</v>
      </c>
      <c r="B55" s="266"/>
      <c r="C55" s="266"/>
      <c r="D55" s="266"/>
      <c r="E55" s="266"/>
      <c r="F55" s="267"/>
      <c r="G55" s="25">
        <v>46</v>
      </c>
      <c r="H55" s="49">
        <f>H48+H54</f>
        <v>10010278</v>
      </c>
      <c r="I55" s="49">
        <f>I48+I54</f>
        <v>-9938312</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16845789</v>
      </c>
      <c r="I57" s="49">
        <f>I27+I42+I55+I56</f>
        <v>-6537697</v>
      </c>
    </row>
    <row r="58" spans="1:9" x14ac:dyDescent="0.2">
      <c r="A58" s="268" t="s">
        <v>258</v>
      </c>
      <c r="B58" s="269"/>
      <c r="C58" s="269"/>
      <c r="D58" s="269"/>
      <c r="E58" s="269"/>
      <c r="F58" s="270"/>
      <c r="G58" s="26">
        <v>49</v>
      </c>
      <c r="H58" s="48">
        <v>52193044</v>
      </c>
      <c r="I58" s="48">
        <v>69038833</v>
      </c>
    </row>
    <row r="59" spans="1:9" ht="31.15" customHeight="1" x14ac:dyDescent="0.2">
      <c r="A59" s="262" t="s">
        <v>259</v>
      </c>
      <c r="B59" s="263"/>
      <c r="C59" s="263"/>
      <c r="D59" s="263"/>
      <c r="E59" s="263"/>
      <c r="F59" s="264"/>
      <c r="G59" s="27">
        <v>50</v>
      </c>
      <c r="H59" s="50">
        <f>H57+H58</f>
        <v>69038833</v>
      </c>
      <c r="I59" s="50">
        <f>I57+I58</f>
        <v>62501136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2">
        <v>0</v>
      </c>
      <c r="I17" s="52">
        <v>0</v>
      </c>
    </row>
    <row r="18" spans="1:9" x14ac:dyDescent="0.2">
      <c r="A18" s="272" t="s">
        <v>271</v>
      </c>
      <c r="B18" s="272"/>
      <c r="C18" s="272"/>
      <c r="D18" s="272"/>
      <c r="E18" s="272"/>
      <c r="F18" s="272"/>
      <c r="G18" s="30">
        <v>11</v>
      </c>
      <c r="H18" s="52">
        <v>0</v>
      </c>
      <c r="I18" s="52">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3">
        <v>0</v>
      </c>
      <c r="I36" s="53">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43586</v>
      </c>
      <c r="F2" s="4" t="s">
        <v>0</v>
      </c>
      <c r="G2" s="10">
        <v>43951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149874600</v>
      </c>
      <c r="I7" s="65">
        <v>0</v>
      </c>
      <c r="J7" s="65">
        <v>2637228</v>
      </c>
      <c r="K7" s="65">
        <v>0</v>
      </c>
      <c r="L7" s="65">
        <v>0</v>
      </c>
      <c r="M7" s="65">
        <v>0</v>
      </c>
      <c r="N7" s="65">
        <v>3059706</v>
      </c>
      <c r="O7" s="65">
        <v>0</v>
      </c>
      <c r="P7" s="65">
        <v>0</v>
      </c>
      <c r="Q7" s="65">
        <v>0</v>
      </c>
      <c r="R7" s="65">
        <v>0</v>
      </c>
      <c r="S7" s="65">
        <v>143943</v>
      </c>
      <c r="T7" s="65">
        <v>0</v>
      </c>
      <c r="U7" s="66">
        <f>H7+I7+J7+K7-L7+M7+N7+O7+P7+Q7+R7+S7+T7</f>
        <v>155715477</v>
      </c>
      <c r="V7" s="65">
        <v>0</v>
      </c>
      <c r="W7" s="66">
        <f>U7+V7</f>
        <v>155715477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149874600</v>
      </c>
      <c r="I10" s="66">
        <f t="shared" ref="I10:W10" si="2">I7+I8+I9</f>
        <v>0</v>
      </c>
      <c r="J10" s="66">
        <f t="shared" si="2"/>
        <v>2637228</v>
      </c>
      <c r="K10" s="66">
        <f>K7+K8+K9</f>
        <v>0</v>
      </c>
      <c r="L10" s="66">
        <f t="shared" si="2"/>
        <v>0</v>
      </c>
      <c r="M10" s="66">
        <f t="shared" si="2"/>
        <v>0</v>
      </c>
      <c r="N10" s="66">
        <f t="shared" si="2"/>
        <v>3059706</v>
      </c>
      <c r="O10" s="66">
        <f t="shared" si="2"/>
        <v>0</v>
      </c>
      <c r="P10" s="66">
        <f t="shared" si="2"/>
        <v>0</v>
      </c>
      <c r="Q10" s="66">
        <f t="shared" si="2"/>
        <v>0</v>
      </c>
      <c r="R10" s="66">
        <f t="shared" si="2"/>
        <v>0</v>
      </c>
      <c r="S10" s="66">
        <f t="shared" si="2"/>
        <v>143943</v>
      </c>
      <c r="T10" s="66">
        <f t="shared" si="2"/>
        <v>0</v>
      </c>
      <c r="U10" s="66">
        <f t="shared" si="2"/>
        <v>155715477</v>
      </c>
      <c r="V10" s="66">
        <f t="shared" si="2"/>
        <v>0</v>
      </c>
      <c r="W10" s="66">
        <f t="shared" si="2"/>
        <v>155715477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-3693607</v>
      </c>
      <c r="U11" s="66">
        <f>H11+I11+J11+K11-L11+M11+N11+O11+P11+Q11+R11+S11+T11</f>
        <v>-3693607</v>
      </c>
      <c r="V11" s="65">
        <v>0</v>
      </c>
      <c r="W11" s="66">
        <f t="shared" ref="W11:W28" si="3">U11+V11</f>
        <v>-3693607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91971</v>
      </c>
      <c r="O18" s="65">
        <v>0</v>
      </c>
      <c r="P18" s="65">
        <v>0</v>
      </c>
      <c r="Q18" s="65">
        <v>0</v>
      </c>
      <c r="R18" s="65">
        <v>0</v>
      </c>
      <c r="S18" s="65">
        <v>0</v>
      </c>
      <c r="T18" s="65">
        <v>0</v>
      </c>
      <c r="U18" s="66">
        <f t="shared" si="4"/>
        <v>91971</v>
      </c>
      <c r="V18" s="65">
        <v>0</v>
      </c>
      <c r="W18" s="66">
        <f t="shared" si="3"/>
        <v>91971</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149874600</v>
      </c>
      <c r="I29" s="68">
        <f t="shared" ref="I29:W29" si="5">SUM(I10:I28)</f>
        <v>0</v>
      </c>
      <c r="J29" s="68">
        <f t="shared" si="5"/>
        <v>2637228</v>
      </c>
      <c r="K29" s="68">
        <f t="shared" si="5"/>
        <v>0</v>
      </c>
      <c r="L29" s="68">
        <f t="shared" si="5"/>
        <v>0</v>
      </c>
      <c r="M29" s="68">
        <f t="shared" si="5"/>
        <v>0</v>
      </c>
      <c r="N29" s="68">
        <f t="shared" si="5"/>
        <v>3151677</v>
      </c>
      <c r="O29" s="68">
        <f t="shared" si="5"/>
        <v>0</v>
      </c>
      <c r="P29" s="68">
        <f t="shared" si="5"/>
        <v>0</v>
      </c>
      <c r="Q29" s="68">
        <f t="shared" si="5"/>
        <v>0</v>
      </c>
      <c r="R29" s="68">
        <f t="shared" si="5"/>
        <v>0</v>
      </c>
      <c r="S29" s="68">
        <f t="shared" si="5"/>
        <v>143943</v>
      </c>
      <c r="T29" s="68">
        <f t="shared" si="5"/>
        <v>-3693607</v>
      </c>
      <c r="U29" s="68">
        <f t="shared" si="5"/>
        <v>152113841</v>
      </c>
      <c r="V29" s="68">
        <f t="shared" si="5"/>
        <v>0</v>
      </c>
      <c r="W29" s="68">
        <f t="shared" si="5"/>
        <v>152113841</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91971</v>
      </c>
      <c r="O31" s="66">
        <f t="shared" si="6"/>
        <v>0</v>
      </c>
      <c r="P31" s="66">
        <f t="shared" si="6"/>
        <v>0</v>
      </c>
      <c r="Q31" s="66">
        <f t="shared" si="6"/>
        <v>0</v>
      </c>
      <c r="R31" s="66">
        <f t="shared" si="6"/>
        <v>0</v>
      </c>
      <c r="S31" s="66">
        <f t="shared" si="6"/>
        <v>0</v>
      </c>
      <c r="T31" s="66">
        <f t="shared" si="6"/>
        <v>0</v>
      </c>
      <c r="U31" s="66">
        <f t="shared" si="6"/>
        <v>91971</v>
      </c>
      <c r="V31" s="66">
        <f t="shared" si="6"/>
        <v>0</v>
      </c>
      <c r="W31" s="66">
        <f t="shared" si="6"/>
        <v>91971</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91971</v>
      </c>
      <c r="O32" s="66">
        <f t="shared" si="7"/>
        <v>0</v>
      </c>
      <c r="P32" s="66">
        <f t="shared" si="7"/>
        <v>0</v>
      </c>
      <c r="Q32" s="66">
        <f t="shared" si="7"/>
        <v>0</v>
      </c>
      <c r="R32" s="66">
        <f t="shared" si="7"/>
        <v>0</v>
      </c>
      <c r="S32" s="66">
        <f t="shared" si="7"/>
        <v>0</v>
      </c>
      <c r="T32" s="66">
        <f t="shared" si="7"/>
        <v>-3693607</v>
      </c>
      <c r="U32" s="66">
        <f t="shared" si="7"/>
        <v>-3601636</v>
      </c>
      <c r="V32" s="66">
        <f t="shared" si="7"/>
        <v>0</v>
      </c>
      <c r="W32" s="66">
        <f t="shared" si="7"/>
        <v>-3601636</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149874600</v>
      </c>
      <c r="I35" s="65">
        <v>0</v>
      </c>
      <c r="J35" s="65">
        <v>2637228</v>
      </c>
      <c r="K35" s="65">
        <v>0</v>
      </c>
      <c r="L35" s="65">
        <v>0</v>
      </c>
      <c r="M35" s="65">
        <v>0</v>
      </c>
      <c r="N35" s="65">
        <v>3151677</v>
      </c>
      <c r="O35" s="65">
        <v>0</v>
      </c>
      <c r="P35" s="65">
        <v>0</v>
      </c>
      <c r="Q35" s="65">
        <v>0</v>
      </c>
      <c r="R35" s="65">
        <v>0</v>
      </c>
      <c r="S35" s="65">
        <v>-3549664</v>
      </c>
      <c r="T35" s="65">
        <v>0</v>
      </c>
      <c r="U35" s="69">
        <f t="shared" ref="U35:U37" si="9">H35+I35+J35+K35-L35+M35+N35+O35+P35+Q35+R35+S35+T35</f>
        <v>152113841</v>
      </c>
      <c r="V35" s="65">
        <v>0</v>
      </c>
      <c r="W35" s="69">
        <f t="shared" ref="W35:W37" si="10">U35+V35</f>
        <v>152113841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149874600</v>
      </c>
      <c r="I38" s="69">
        <f t="shared" ref="I38:W38" si="11">I35+I36+I37</f>
        <v>0</v>
      </c>
      <c r="J38" s="69">
        <f t="shared" si="11"/>
        <v>2637228</v>
      </c>
      <c r="K38" s="69">
        <f t="shared" si="11"/>
        <v>0</v>
      </c>
      <c r="L38" s="69">
        <f t="shared" si="11"/>
        <v>0</v>
      </c>
      <c r="M38" s="69">
        <f t="shared" si="11"/>
        <v>0</v>
      </c>
      <c r="N38" s="69">
        <f t="shared" si="11"/>
        <v>3151677</v>
      </c>
      <c r="O38" s="69">
        <f t="shared" si="11"/>
        <v>0</v>
      </c>
      <c r="P38" s="69">
        <f t="shared" si="11"/>
        <v>0</v>
      </c>
      <c r="Q38" s="69">
        <f t="shared" si="11"/>
        <v>0</v>
      </c>
      <c r="R38" s="69">
        <f t="shared" si="11"/>
        <v>0</v>
      </c>
      <c r="S38" s="69">
        <f t="shared" si="11"/>
        <v>-3549664</v>
      </c>
      <c r="T38" s="69">
        <f t="shared" si="11"/>
        <v>0</v>
      </c>
      <c r="U38" s="69">
        <f t="shared" si="11"/>
        <v>152113841</v>
      </c>
      <c r="V38" s="69">
        <f t="shared" si="11"/>
        <v>0</v>
      </c>
      <c r="W38" s="69">
        <f t="shared" si="11"/>
        <v>152113841</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10049273</v>
      </c>
      <c r="U39" s="69">
        <f t="shared" ref="U39:U56" si="12">H39+I39+J39+K39-L39+M39+N39+O39+P39+Q39+R39+S39+T39</f>
        <v>10049273</v>
      </c>
      <c r="V39" s="65">
        <v>0</v>
      </c>
      <c r="W39" s="69">
        <f t="shared" ref="W39:W56" si="13">U39+V39</f>
        <v>10049273</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-27857</v>
      </c>
      <c r="O46" s="65">
        <v>0</v>
      </c>
      <c r="P46" s="65">
        <v>0</v>
      </c>
      <c r="Q46" s="65">
        <v>0</v>
      </c>
      <c r="R46" s="65">
        <v>0</v>
      </c>
      <c r="S46" s="65">
        <v>0</v>
      </c>
      <c r="T46" s="65">
        <v>0</v>
      </c>
      <c r="U46" s="69">
        <f t="shared" si="12"/>
        <v>-27857</v>
      </c>
      <c r="V46" s="65">
        <v>0</v>
      </c>
      <c r="W46" s="69">
        <f t="shared" si="13"/>
        <v>-27857</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-289652</v>
      </c>
      <c r="K55" s="65">
        <v>0</v>
      </c>
      <c r="L55" s="65">
        <v>0</v>
      </c>
      <c r="M55" s="65">
        <v>0</v>
      </c>
      <c r="N55" s="65">
        <v>-3260012</v>
      </c>
      <c r="O55" s="65">
        <v>0</v>
      </c>
      <c r="P55" s="65">
        <v>0</v>
      </c>
      <c r="Q55" s="65">
        <v>0</v>
      </c>
      <c r="R55" s="65">
        <v>0</v>
      </c>
      <c r="S55" s="65">
        <v>3549664</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149874600</v>
      </c>
      <c r="I57" s="70">
        <f t="shared" ref="I57:W57" si="14">SUM(I38:I56)</f>
        <v>0</v>
      </c>
      <c r="J57" s="70">
        <f t="shared" si="14"/>
        <v>2347576</v>
      </c>
      <c r="K57" s="70">
        <f t="shared" si="14"/>
        <v>0</v>
      </c>
      <c r="L57" s="70">
        <f t="shared" si="14"/>
        <v>0</v>
      </c>
      <c r="M57" s="70">
        <f t="shared" si="14"/>
        <v>0</v>
      </c>
      <c r="N57" s="70">
        <f t="shared" si="14"/>
        <v>-136192</v>
      </c>
      <c r="O57" s="70">
        <f t="shared" si="14"/>
        <v>0</v>
      </c>
      <c r="P57" s="70">
        <f t="shared" si="14"/>
        <v>0</v>
      </c>
      <c r="Q57" s="70">
        <f t="shared" si="14"/>
        <v>0</v>
      </c>
      <c r="R57" s="70">
        <f t="shared" si="14"/>
        <v>0</v>
      </c>
      <c r="S57" s="70">
        <f t="shared" si="14"/>
        <v>0</v>
      </c>
      <c r="T57" s="70">
        <f t="shared" si="14"/>
        <v>10049273</v>
      </c>
      <c r="U57" s="70">
        <f t="shared" si="14"/>
        <v>162135257</v>
      </c>
      <c r="V57" s="70">
        <f t="shared" si="14"/>
        <v>0</v>
      </c>
      <c r="W57" s="70">
        <f t="shared" si="14"/>
        <v>162135257</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-27857</v>
      </c>
      <c r="O59" s="69">
        <f t="shared" si="15"/>
        <v>0</v>
      </c>
      <c r="P59" s="69">
        <f t="shared" si="15"/>
        <v>0</v>
      </c>
      <c r="Q59" s="69">
        <f t="shared" si="15"/>
        <v>0</v>
      </c>
      <c r="R59" s="69">
        <f t="shared" si="15"/>
        <v>0</v>
      </c>
      <c r="S59" s="69">
        <f t="shared" si="15"/>
        <v>0</v>
      </c>
      <c r="T59" s="69">
        <f t="shared" si="15"/>
        <v>0</v>
      </c>
      <c r="U59" s="69">
        <f t="shared" si="15"/>
        <v>-27857</v>
      </c>
      <c r="V59" s="69">
        <f t="shared" si="15"/>
        <v>0</v>
      </c>
      <c r="W59" s="69">
        <f t="shared" si="15"/>
        <v>-27857</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-27857</v>
      </c>
      <c r="O60" s="69">
        <f t="shared" si="16"/>
        <v>0</v>
      </c>
      <c r="P60" s="69">
        <f t="shared" si="16"/>
        <v>0</v>
      </c>
      <c r="Q60" s="69">
        <f t="shared" si="16"/>
        <v>0</v>
      </c>
      <c r="R60" s="69">
        <f t="shared" si="16"/>
        <v>0</v>
      </c>
      <c r="S60" s="69">
        <f t="shared" si="16"/>
        <v>0</v>
      </c>
      <c r="T60" s="69">
        <f t="shared" si="16"/>
        <v>10049273</v>
      </c>
      <c r="U60" s="69">
        <f t="shared" si="16"/>
        <v>10021416</v>
      </c>
      <c r="V60" s="69">
        <f t="shared" si="16"/>
        <v>0</v>
      </c>
      <c r="W60" s="69">
        <f t="shared" si="16"/>
        <v>10021416</v>
      </c>
    </row>
    <row r="61" spans="1:23" ht="29.25" customHeight="1" x14ac:dyDescent="0.2">
      <c r="A61" s="312" t="s">
        <v>354</v>
      </c>
      <c r="B61" s="312"/>
      <c r="C61" s="312"/>
      <c r="D61" s="312"/>
      <c r="E61" s="312"/>
      <c r="F61" s="312"/>
      <c r="G61" s="9">
        <v>52</v>
      </c>
      <c r="H61" s="70">
        <f>SUM(H49:H56)</f>
        <v>0</v>
      </c>
      <c r="I61" s="70">
        <f t="shared" ref="I61:W61" si="17">SUM(I49:I56)</f>
        <v>0</v>
      </c>
      <c r="J61" s="70">
        <f t="shared" si="17"/>
        <v>-289652</v>
      </c>
      <c r="K61" s="70">
        <f t="shared" si="17"/>
        <v>0</v>
      </c>
      <c r="L61" s="70">
        <f t="shared" si="17"/>
        <v>0</v>
      </c>
      <c r="M61" s="70">
        <f t="shared" si="17"/>
        <v>0</v>
      </c>
      <c r="N61" s="70">
        <f t="shared" si="17"/>
        <v>-3260012</v>
      </c>
      <c r="O61" s="70">
        <f t="shared" si="17"/>
        <v>0</v>
      </c>
      <c r="P61" s="70">
        <f t="shared" si="17"/>
        <v>0</v>
      </c>
      <c r="Q61" s="70">
        <f t="shared" si="17"/>
        <v>0</v>
      </c>
      <c r="R61" s="70">
        <f t="shared" si="17"/>
        <v>0</v>
      </c>
      <c r="S61" s="70">
        <f t="shared" si="17"/>
        <v>3549664</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11" sqref="K11"/>
    </sheetView>
  </sheetViews>
  <sheetFormatPr defaultRowHeight="12.75" x14ac:dyDescent="0.2"/>
  <sheetData>
    <row r="1" spans="1:9" x14ac:dyDescent="0.2">
      <c r="A1" s="314" t="s">
        <v>451</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2020-06-23T09:17:20Z</cp:lastPrinted>
  <dcterms:created xsi:type="dcterms:W3CDTF">2008-10-17T11:51:54Z</dcterms:created>
  <dcterms:modified xsi:type="dcterms:W3CDTF">2020-06-24T06:55:12Z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SV_QUERY_LIST_4F35BF76-6C0D-4D9B-82B2-816C12CF3733">
    <vt:lpwstr>empty_477D106A-C0D6-4607-AEBD-E2C9D60EA279</vt:lpwstr>
  </property>
  <property fmtid="{D5CDD505-2E9C-101B-9397-08002B2CF9AE}" pid="4" name="MSIP_Label_cfcb3bd2-1496-4cc8-b013-3228ade2ff5f_Enabled">
    <vt:lpwstr>True</vt:lpwstr>
  </property>
  <property fmtid="{D5CDD505-2E9C-101B-9397-08002B2CF9AE}" pid="5" name="MSIP_Label_cfcb3bd2-1496-4cc8-b013-3228ade2ff5f_SiteId">
    <vt:lpwstr>423430e8-247c-44d1-9767-22723b7d4cb2</vt:lpwstr>
  </property>
  <property fmtid="{D5CDD505-2E9C-101B-9397-08002B2CF9AE}" pid="6" name="MSIP_Label_cfcb3bd2-1496-4cc8-b013-3228ade2ff5f_Owner">
    <vt:lpwstr>kovact@dssmith.com</vt:lpwstr>
  </property>
  <property fmtid="{D5CDD505-2E9C-101B-9397-08002B2CF9AE}" pid="7" name="MSIP_Label_cfcb3bd2-1496-4cc8-b013-3228ade2ff5f_SetDate">
    <vt:lpwstr>2019-11-08T12:03:39.5652613Z</vt:lpwstr>
  </property>
  <property fmtid="{D5CDD505-2E9C-101B-9397-08002B2CF9AE}" pid="8" name="MSIP_Label_cfcb3bd2-1496-4cc8-b013-3228ade2ff5f_Name">
    <vt:lpwstr>Non-Work</vt:lpwstr>
  </property>
  <property fmtid="{D5CDD505-2E9C-101B-9397-08002B2CF9AE}" pid="9" name="MSIP_Label_cfcb3bd2-1496-4cc8-b013-3228ade2ff5f_Application">
    <vt:lpwstr>Microsoft Azure Information Protection</vt:lpwstr>
  </property>
  <property fmtid="{D5CDD505-2E9C-101B-9397-08002B2CF9AE}" pid="10" name="MSIP_Label_cfcb3bd2-1496-4cc8-b013-3228ade2ff5f_ActionId">
    <vt:lpwstr>5732042e-4f94-4d09-9043-85faf56cfaab</vt:lpwstr>
  </property>
  <property fmtid="{D5CDD505-2E9C-101B-9397-08002B2CF9AE}" pid="11" name="MSIP_Label_cfcb3bd2-1496-4cc8-b013-3228ade2ff5f_Extended_MSFT_Method">
    <vt:lpwstr>Manual</vt:lpwstr>
  </property>
  <property fmtid="{D5CDD505-2E9C-101B-9397-08002B2CF9AE}" pid="12" name="Sensitivity">
    <vt:lpwstr>Non-Work</vt:lpwstr>
  </property>
</Properties>
</file>