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tankov\Documents\Tanja\KNJIGOVODSTVO\TFI BK IPA\TFI 2018 2019\4Q FY 20182019\Tromjesečni\"/>
    </mc:Choice>
  </mc:AlternateContent>
  <xr:revisionPtr revIDLastSave="0" documentId="10_ncr:100000_{4D65BD53-9B21-472F-97D2-81A857ED20F6}" xr6:coauthVersionLast="31" xr6:coauthVersionMax="31" xr10:uidLastSave="{00000000-0000-0000-0000-000000000000}"/>
  <bookViews>
    <workbookView xWindow="0" yWindow="15" windowWidth="12165" windowHeight="8175" xr2:uid="{00000000-000D-0000-FFFF-FFFF00000000}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79017"/>
</workbook>
</file>

<file path=xl/calcChain.xml><?xml version="1.0" encoding="utf-8"?>
<calcChain xmlns="http://schemas.openxmlformats.org/spreadsheetml/2006/main">
  <c r="K12" i="20" l="1"/>
  <c r="K17" i="20" l="1"/>
  <c r="K52" i="20" l="1"/>
  <c r="J52" i="20"/>
  <c r="J44" i="20"/>
  <c r="J38" i="20"/>
  <c r="J31" i="20"/>
  <c r="J27" i="20"/>
  <c r="J18" i="20"/>
  <c r="J13" i="20"/>
  <c r="J45" i="20" l="1"/>
  <c r="J32" i="20"/>
  <c r="J20" i="20"/>
  <c r="J19" i="20"/>
  <c r="J46" i="20"/>
  <c r="J33" i="20"/>
  <c r="J47" i="20" l="1"/>
  <c r="J48" i="20"/>
  <c r="J21" i="17"/>
  <c r="J14" i="17"/>
  <c r="K21" i="17" l="1"/>
  <c r="K14" i="17"/>
  <c r="K57" i="18"/>
  <c r="K66" i="18" s="1"/>
  <c r="J57" i="18"/>
  <c r="J66" i="18" s="1"/>
  <c r="K33" i="18"/>
  <c r="J33" i="18"/>
  <c r="K27" i="18"/>
  <c r="J27" i="18"/>
  <c r="K22" i="18"/>
  <c r="J22" i="18"/>
  <c r="K16" i="18"/>
  <c r="J16" i="18"/>
  <c r="K12" i="18"/>
  <c r="J12" i="18"/>
  <c r="K7" i="18"/>
  <c r="J7" i="18"/>
  <c r="J10" i="18" l="1"/>
  <c r="J43" i="18" s="1"/>
  <c r="J42" i="18"/>
  <c r="K42" i="18"/>
  <c r="K10" i="18"/>
  <c r="K43" i="18" s="1"/>
  <c r="K46" i="18" l="1"/>
  <c r="J46" i="18"/>
  <c r="J45" i="18"/>
  <c r="J44" i="18"/>
  <c r="J48" i="18" s="1"/>
  <c r="J56" i="18" s="1"/>
  <c r="J67" i="18" s="1"/>
  <c r="K44" i="18"/>
  <c r="K48" i="18" s="1"/>
  <c r="K56" i="18" s="1"/>
  <c r="K67" i="18" s="1"/>
  <c r="K45" i="18"/>
  <c r="J49" i="18" l="1"/>
  <c r="J50" i="18"/>
  <c r="K49" i="18"/>
  <c r="K50" i="18"/>
  <c r="K27" i="20" l="1"/>
  <c r="K44" i="20" l="1"/>
  <c r="J56" i="19" l="1"/>
  <c r="K56" i="19"/>
  <c r="M33" i="18" l="1"/>
  <c r="M27" i="18"/>
  <c r="M22" i="18"/>
  <c r="M16" i="18"/>
  <c r="M12" i="18"/>
  <c r="M7" i="18"/>
  <c r="M10" i="18" l="1"/>
  <c r="M43" i="18" s="1"/>
  <c r="M42" i="18"/>
  <c r="M45" i="18" l="1"/>
  <c r="M44" i="18"/>
  <c r="M48" i="18" s="1"/>
  <c r="M50" i="18" s="1"/>
  <c r="M46" i="18"/>
  <c r="M49" i="18" l="1"/>
  <c r="J100" i="19" l="1"/>
  <c r="J90" i="19"/>
  <c r="J86" i="19"/>
  <c r="J82" i="19"/>
  <c r="J79" i="19"/>
  <c r="J72" i="19"/>
  <c r="J49" i="19"/>
  <c r="J41" i="19"/>
  <c r="J35" i="19"/>
  <c r="J26" i="19"/>
  <c r="J16" i="19"/>
  <c r="J9" i="19"/>
  <c r="L57" i="18"/>
  <c r="L66" i="18" s="1"/>
  <c r="K100" i="19"/>
  <c r="K90" i="19"/>
  <c r="K86" i="19"/>
  <c r="K82" i="19"/>
  <c r="K79" i="19"/>
  <c r="K72" i="19"/>
  <c r="K49" i="19"/>
  <c r="K41" i="19"/>
  <c r="K35" i="19"/>
  <c r="K26" i="19"/>
  <c r="K16" i="19"/>
  <c r="K9" i="19"/>
  <c r="K38" i="20"/>
  <c r="M57" i="18"/>
  <c r="M66" i="18" s="1"/>
  <c r="L7" i="18"/>
  <c r="L27" i="18"/>
  <c r="L12" i="18"/>
  <c r="L16" i="18"/>
  <c r="L22" i="18"/>
  <c r="L33" i="18"/>
  <c r="K53" i="21"/>
  <c r="J53" i="21"/>
  <c r="K19" i="21"/>
  <c r="K12" i="21"/>
  <c r="K21" i="21" s="1"/>
  <c r="K32" i="21"/>
  <c r="K34" i="21" s="1"/>
  <c r="K28" i="21"/>
  <c r="K33" i="21" s="1"/>
  <c r="K45" i="21"/>
  <c r="K47" i="21"/>
  <c r="K39" i="21"/>
  <c r="K46" i="21" s="1"/>
  <c r="J19" i="21"/>
  <c r="J21" i="21"/>
  <c r="J12" i="21"/>
  <c r="J32" i="21"/>
  <c r="J34" i="21" s="1"/>
  <c r="J28" i="21"/>
  <c r="J33" i="21"/>
  <c r="J45" i="21"/>
  <c r="J46" i="21" s="1"/>
  <c r="J39" i="21"/>
  <c r="J47" i="21"/>
  <c r="K18" i="20"/>
  <c r="K13" i="20"/>
  <c r="K31" i="20"/>
  <c r="J20" i="21"/>
  <c r="K49" i="21" l="1"/>
  <c r="J48" i="21"/>
  <c r="J49" i="21"/>
  <c r="K20" i="21"/>
  <c r="K48" i="21" s="1"/>
  <c r="J8" i="19"/>
  <c r="J69" i="19"/>
  <c r="J114" i="19" s="1"/>
  <c r="J40" i="19"/>
  <c r="K46" i="20"/>
  <c r="K32" i="20"/>
  <c r="K19" i="20"/>
  <c r="K33" i="20"/>
  <c r="K20" i="20"/>
  <c r="K45" i="20"/>
  <c r="L42" i="18"/>
  <c r="L10" i="18"/>
  <c r="L43" i="18" s="1"/>
  <c r="K69" i="19"/>
  <c r="K114" i="19" s="1"/>
  <c r="K40" i="19"/>
  <c r="K8" i="19"/>
  <c r="J66" i="19" l="1"/>
  <c r="K47" i="20"/>
  <c r="K48" i="20"/>
  <c r="M56" i="18"/>
  <c r="M67" i="18" s="1"/>
  <c r="L44" i="18"/>
  <c r="L48" i="18" s="1"/>
  <c r="L50" i="18" s="1"/>
  <c r="L45" i="18"/>
  <c r="L46" i="18"/>
  <c r="K66" i="19"/>
  <c r="L56" i="18" l="1"/>
  <c r="L67" i="18" s="1"/>
  <c r="L49" i="18"/>
</calcChain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<sst xmlns="http://schemas.openxmlformats.org/spreadsheetml/2006/main" count="397" uniqueCount="344">
  <si>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</si>
  <si>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</si>
  <si>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</si>
  <si>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</si>
  <si>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</si>
  <si>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</si>
  <si>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</si>
  <si>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</si>
  <si>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</si>
  <si>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</si>
  <si>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</si>
  <si>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</si>
  <si>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</si>
  <si>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</si>
  <si>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</si>
  <si>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</si>
  <si>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</si>
  <si>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</si>
  <si>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</si>
  <si>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</si>
  <si>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</si>
  <si>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</si>
  <si>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</si>
  <si>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</si>
  <si>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</si>
  <si>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</si>
  <si>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</si>
  <si>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</si>
  <si>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</si>
  <si>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</si>
  <si>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</si>
  <si>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</si>
  <si>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</si>
  <si>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</si>
  <si>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</si>
  <si>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</si>
  <si>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</si>
  <si>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</si>
  <si>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</si>
  <si>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</si>
  <si>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</si>
  <si>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</si>
  <si>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</si>
  <si>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</si>
  <si>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</si>
  <si>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</si>
  <si>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</si>
  <si>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</si>
  <si>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</si>
  <si>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</si>
  <si>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</si>
  <si>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</si>
  <si>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</si>
  <si>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</si>
  <si>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</si>
  <si>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</si>
  <si>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</si>
  <si>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</si>
  <si>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</si>
  <si>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</si>
  <si>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</si>
  <si>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</si>
  <si>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</si>
  <si>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</si>
  <si>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</si>
  <si>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</si>
  <si>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</si>
  <si>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</si>
  <si>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</si>
  <si>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</si>
  <si>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</si>
  <si>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</si>
  <si>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</si>
  <si>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</si>
  <si>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</si>
  <si>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</si>
  <si>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</si>
  <si>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</si>
  <si>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</si>
  <si>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</si>
  <si>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</si>
  <si>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</si>
  <si>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</si>
  <si>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</si>
  <si>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</si>
  <si>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</si>
  <si>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</si>
  <si>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</si>
  <si>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</si>
  <si>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</si>
  <si>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</si>
  <si>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</si>
  <si>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</si>
  <si>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</si>
  <si>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</si>
  <si>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</si>
  <si>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</si>
  <si>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</si>
  <si>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</si>
  <si>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</si>
  <si>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</si>
  <si>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</si>
  <si>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</si>
  <si>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</si>
  <si>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</si>
  <si>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</si>
  <si>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</si>
  <si>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</si>
  <si>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</si>
  <si>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</si>
  <si>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</si>
  <si>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</si>
  <si>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</si>
  <si>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</si>
  <si>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</si>
  <si>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</si>
  <si>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</si>
  <si>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</si>
  <si>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</si>
  <si>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</si>
  <si>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</si>
  <si>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</si>
  <si>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</si>
  <si>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</si>
  <si>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</si>
  <si>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</si>
  <si>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</si>
  <si>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</si>
  <si>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</si>
  <si>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</si>
  <si>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</si>
  <si>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</si>
  <si>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</si>
  <si>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</si>
  <si>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</si>
  <si>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</si>
  <si>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</si>
  <si>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</si>
  <si>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</si>
  <si>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</si>
  <si>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</si>
  <si>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</si>
  <si>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</si>
  <si>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</si>
  <si>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</si>
  <si>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</si>
  <si>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</si>
  <si>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</si>
  <si>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</si>
  <si>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</si>
  <si>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</si>
  <si>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</si>
  <si>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</si>
  <si>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</si>
  <si>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</si>
  <si>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</si>
  <si>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</si>
  <si>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</si>
  <si>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</si>
  <si>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</si>
  <si>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</si>
  <si>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</si>
  <si>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</si>
  <si>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</si>
  <si>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</si>
  <si>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</si>
  <si>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</si>
  <si>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</si>
  <si>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</si>
  <si>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</si>
  <si>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</si>
  <si>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</si>
  <si>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</si>
  <si>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</si>
  <si>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</si>
  <si>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</si>
  <si>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</si>
  <si>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</si>
  <si>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</si>
  <si>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</si>
  <si>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</si>
  <si>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</si>
  <si>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</si>
  <si>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</si>
  <si>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</si>
  <si>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</si>
  <si>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</si>
  <si>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</si>
  <si>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</si>
  <si>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</si>
  <si>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</si>
  <si>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</si>
  <si>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</si>
  <si>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</si>
  <si>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</si>
  <si>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</si>
  <si>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</si>
  <si>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</si>
  <si>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</si>
  <si>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</si>
  <si>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</si>
  <si>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</si>
  <si>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</si>
  <si>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</si>
  <si>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</si>
  <si>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</si>
  <si>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</si>
  <si>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</si>
  <si>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</si>
  <si>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</si>
  <si>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</si>
  <si>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</si>
  <si>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</si>
  <si>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</si>
  <si>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</si>
  <si>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</si>
  <si>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</si>
  <si>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</si>
  <si>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</si>
  <si>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</si>
  <si>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</si>
  <si>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</si>
  <si>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</si>
  <si>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</si>
  <si>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</si>
  <si>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</si>
  <si>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</si>
  <si>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</si>
  <si>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</si>
  <si>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</si>
  <si>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</si>
  <si>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</si>
  <si>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</si>
  <si>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</si>
  <si>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</si>
  <si>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</si>
  <si>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</si>
  <si>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</si>
  <si>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</si>
  <si>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</si>
  <si>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</si>
  <si>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</si>
  <si>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</si>
  <si>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</si>
  <si>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</si>
  <si>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</si>
  <si>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</si>
  <si>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</si>
  <si>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</si>
  <si>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</si>
  <si>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</si>
  <si>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</si>
  <si>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</si>
  <si>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</si>
  <si>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</si>
  <si>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</si>
  <si>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</si>
  <si>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</si>
  <si>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</si>
  <si>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</si>
  <si>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</si>
  <si>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</si>
  <si>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</si>
  <si>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</si>
  <si>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</si>
  <si>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</si>
  <si>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</si>
  <si>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</si>
  <si>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</si>
  <si>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</si>
  <si>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</si>
  <si>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</si>
  <si>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</si>
  <si>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</si>
  <si>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</si>
  <si>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</si>
  <si>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</si>
  <si>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</si>
  <si>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</si>
  <si>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</si>
  <si>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</si>
  <si>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</si>
  <si>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</si>
  <si>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</si>
  <si>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</si>
  <si>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</si>
  <si>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</si>
  <si>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</si>
  <si>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</si>
  <si>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</si>
  <si>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</si>
  <si>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</si>
  <si>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</si>
  <si>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</si>
  <si>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</si>
  <si>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</si>
  <si>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</si>
  <si>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</si>
  <si>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</si>
  <si>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</si>
  <si>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</si>
  <si>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</si>
  <si>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</si>
  <si>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</si>
  <si>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</si>
  <si>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</si>
  <si>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</si>
  <si>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</si>
  <si>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</si>
  <si>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</si>
  <si>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</si>
  <si>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</si>
  <si>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</si>
  <si>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</si>
  <si>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</si>
  <si>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</si>
  <si>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</si>
  <si>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</si>
  <si>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</si>
  <si>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</si>
  <si>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</si>
  <si>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</si>
  <si>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</si>
  <si>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03040356</t>
  </si>
  <si>
    <t>010003021</t>
  </si>
  <si>
    <t>29531974087</t>
  </si>
  <si>
    <t>BILOKALNIK-IPA d.d.</t>
  </si>
  <si>
    <t>KOPRIVNICA</t>
  </si>
  <si>
    <t>www.bilokalnik.hr</t>
  </si>
  <si>
    <t>KOPRIVNIČKO-KRIŽEVAČKA</t>
  </si>
  <si>
    <t>NE</t>
  </si>
  <si>
    <t>1721</t>
  </si>
  <si>
    <t>Kovač Tanja</t>
  </si>
  <si>
    <t>048647637</t>
  </si>
  <si>
    <t>tanja.kovac@bilokalnik.hr</t>
  </si>
  <si>
    <t>Obveznik: BILOKALNIK-IPA d.d.</t>
  </si>
  <si>
    <t>048639602</t>
  </si>
  <si>
    <t>Dravska ulica 19</t>
  </si>
  <si>
    <t>bilokalnik.ipa@bilokalnik.hr</t>
  </si>
  <si>
    <t>Soldo Ana, Leo Imbriovčan, Ivica Gašparić</t>
  </si>
  <si>
    <t>01.05.2018.</t>
  </si>
  <si>
    <t>30.04.2019.</t>
  </si>
  <si>
    <t>stanje na dan 30.04.2019.</t>
  </si>
  <si>
    <t>u razdoblju 01.05.2018. do 30.04.2019.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</si>
</sst>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</cellStyleXfs>
  <cellXfs count="304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3">
      <alignment vertical="top"/>
    </xf>
    <xf numFmtId="0" fontId="11" fillId="0" borderId="0" xfId="3" applyAlignment="1"/>
    <xf numFmtId="0" fontId="19" fillId="0" borderId="0" xfId="3" applyFont="1" applyAlignment="1"/>
    <xf numFmtId="0" fontId="20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" applyFont="1" applyFill="1" applyAlignment="1">
      <alignment wrapText="1"/>
    </xf>
    <xf numFmtId="0" fontId="1" fillId="0" borderId="0" xfId="0" applyFont="1" applyFill="1"/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3" applyFont="1" applyFill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2" fillId="0" borderId="5" xfId="3" applyNumberFormat="1" applyFont="1" applyFill="1" applyBorder="1" applyAlignment="1" applyProtection="1">
      <alignment horizontal="right" vertical="center"/>
      <protection locked="0"/>
    </xf>
    <xf numFmtId="3" fontId="2" fillId="0" borderId="1" xfId="3" applyNumberFormat="1" applyFont="1" applyFill="1" applyBorder="1" applyAlignment="1" applyProtection="1">
      <alignment horizontal="right" vertical="center"/>
      <protection locked="0"/>
    </xf>
    <xf numFmtId="3" fontId="2" fillId="0" borderId="5" xfId="3" applyNumberFormat="1" applyFont="1" applyFill="1" applyBorder="1" applyAlignment="1" applyProtection="1">
      <alignment horizontal="right" vertical="center"/>
      <protection hidden="1"/>
    </xf>
    <xf numFmtId="3" fontId="8" fillId="0" borderId="5" xfId="3" applyNumberFormat="1" applyFont="1" applyFill="1" applyBorder="1" applyAlignment="1" applyProtection="1">
      <alignment horizontal="right" vertical="center"/>
      <protection locked="0"/>
    </xf>
    <xf numFmtId="3" fontId="8" fillId="0" borderId="5" xfId="3" applyNumberFormat="1" applyFont="1" applyFill="1" applyBorder="1" applyAlignment="1" applyProtection="1">
      <alignment horizontal="right" vertical="center"/>
      <protection hidden="1"/>
    </xf>
    <xf numFmtId="3" fontId="2" fillId="0" borderId="1" xfId="3" applyNumberFormat="1" applyFont="1" applyFill="1" applyBorder="1" applyAlignment="1" applyProtection="1">
      <alignment horizontal="right" vertical="center"/>
      <protection hidden="1"/>
    </xf>
    <xf numFmtId="3" fontId="8" fillId="0" borderId="1" xfId="3" applyNumberFormat="1" applyFont="1" applyFill="1" applyBorder="1" applyAlignment="1" applyProtection="1">
      <alignment horizontal="right" vertical="center"/>
      <protection locked="0"/>
    </xf>
    <xf numFmtId="3" fontId="8" fillId="0" borderId="1" xfId="3" applyNumberFormat="1" applyFont="1" applyFill="1" applyBorder="1" applyAlignment="1" applyProtection="1">
      <alignment horizontal="right"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7" fillId="0" borderId="6" xfId="0" applyNumberFormat="1" applyFont="1" applyFill="1" applyBorder="1" applyAlignment="1" applyProtection="1">
      <alignment vertical="center"/>
      <protection locked="0"/>
    </xf>
    <xf numFmtId="3" fontId="27" fillId="0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4" fillId="0" borderId="0" xfId="3" applyFont="1" applyBorder="1" applyAlignment="1" applyProtection="1">
      <alignment horizontal="left"/>
      <protection hidden="1"/>
    </xf>
    <xf numFmtId="0" fontId="25" fillId="0" borderId="0" xfId="3" applyFont="1" applyBorder="1" applyAlignment="1"/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9" xfId="2" applyFont="1" applyFill="1" applyBorder="1" applyAlignment="1">
      <alignment horizontal="left" vertical="center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16" fillId="0" borderId="33" xfId="0" applyFont="1" applyFill="1" applyBorder="1"/>
    <xf numFmtId="0" fontId="16" fillId="0" borderId="34" xfId="0" applyFont="1" applyFill="1" applyBorder="1"/>
    <xf numFmtId="0" fontId="16" fillId="0" borderId="31" xfId="0" applyFont="1" applyFill="1" applyBorder="1"/>
    <xf numFmtId="0" fontId="16" fillId="0" borderId="32" xfId="0" applyFont="1" applyFill="1" applyBorder="1"/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2" fillId="0" borderId="0" xfId="3" applyFont="1" applyAlignment="1"/>
    <xf numFmtId="0" fontId="18" fillId="0" borderId="0" xfId="3" applyFont="1" applyBorder="1" applyAlignment="1">
      <alignment horizontal="justify" vertical="top" wrapText="1"/>
    </xf>
    <xf numFmtId="0" fontId="11" fillId="0" borderId="0" xfId="3" applyAlignment="1"/>
  </cellXfs>
  <cellStyles count="4">
    <cellStyle name="Hyperlink" xfId="1" builtinId="8"/>
    <cellStyle name="Normal" xfId="0" builtinId="0"/>
    <cellStyle name="Normal_TFI-POD" xfId="2" xr:uid="{00000000-0005-0000-0000-000002000000}"/>
    <cellStyle name="Stil 1" xfId="3" xr:uid="{00000000-0005-0000-0000-000003000000}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nja.kovac@bilokalnik.hr" TargetMode="External"/><Relationship Id="rId2" Type="http://schemas.openxmlformats.org/officeDocument/2006/relationships/hyperlink" Target="http://www.bilokalnik.hr/" TargetMode="External"/><Relationship Id="rId1" Type="http://schemas.openxmlformats.org/officeDocument/2006/relationships/hyperlink" Target="mailto:bilokalnik.ipa@bilokaln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sqref="A1:C1"/>
    </sheetView>
  </sheetViews>
  <sheetFormatPr defaultRowHeight="12.75" x14ac:dyDescent="0.2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63" t="s">
        <v>248</v>
      </c>
      <c r="B1" s="164"/>
      <c r="C1" s="164"/>
      <c r="D1" s="83"/>
      <c r="E1" s="83"/>
      <c r="F1" s="83"/>
      <c r="G1" s="83"/>
      <c r="H1" s="83"/>
      <c r="I1" s="84"/>
      <c r="J1" s="10"/>
      <c r="K1" s="10"/>
      <c r="L1" s="10"/>
    </row>
    <row r="2" spans="1:12" x14ac:dyDescent="0.2">
      <c r="A2" s="193" t="s">
        <v>249</v>
      </c>
      <c r="B2" s="194"/>
      <c r="C2" s="194"/>
      <c r="D2" s="195"/>
      <c r="E2" s="118" t="s">
        <v>340</v>
      </c>
      <c r="F2" s="12"/>
      <c r="G2" s="13" t="s">
        <v>250</v>
      </c>
      <c r="H2" s="118" t="s">
        <v>341</v>
      </c>
      <c r="I2" s="85"/>
      <c r="J2" s="10"/>
      <c r="K2" s="10"/>
      <c r="L2" s="10"/>
    </row>
    <row r="3" spans="1:12" x14ac:dyDescent="0.2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 x14ac:dyDescent="0.2">
      <c r="A4" s="196" t="s">
        <v>317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x14ac:dyDescent="0.2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x14ac:dyDescent="0.2">
      <c r="A6" s="146" t="s">
        <v>251</v>
      </c>
      <c r="B6" s="147"/>
      <c r="C6" s="158" t="s">
        <v>323</v>
      </c>
      <c r="D6" s="159"/>
      <c r="E6" s="29"/>
      <c r="F6" s="29"/>
      <c r="G6" s="29"/>
      <c r="H6" s="29"/>
      <c r="I6" s="91"/>
      <c r="J6" s="10"/>
      <c r="K6" s="10"/>
      <c r="L6" s="10"/>
    </row>
    <row r="7" spans="1:12" x14ac:dyDescent="0.2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x14ac:dyDescent="0.2">
      <c r="A8" s="199" t="s">
        <v>252</v>
      </c>
      <c r="B8" s="200"/>
      <c r="C8" s="158" t="s">
        <v>324</v>
      </c>
      <c r="D8" s="159"/>
      <c r="E8" s="29"/>
      <c r="F8" s="29"/>
      <c r="G8" s="29"/>
      <c r="H8" s="29"/>
      <c r="I8" s="93"/>
      <c r="J8" s="10"/>
      <c r="K8" s="10"/>
      <c r="L8" s="10"/>
    </row>
    <row r="9" spans="1:12" x14ac:dyDescent="0.2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x14ac:dyDescent="0.2">
      <c r="A10" s="141" t="s">
        <v>253</v>
      </c>
      <c r="B10" s="191"/>
      <c r="C10" s="158" t="s">
        <v>325</v>
      </c>
      <c r="D10" s="159"/>
      <c r="E10" s="16"/>
      <c r="F10" s="16"/>
      <c r="G10" s="16"/>
      <c r="H10" s="16"/>
      <c r="I10" s="93"/>
      <c r="J10" s="10"/>
      <c r="K10" s="10"/>
      <c r="L10" s="10"/>
    </row>
    <row r="11" spans="1:12" x14ac:dyDescent="0.2">
      <c r="A11" s="192"/>
      <c r="B11" s="191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x14ac:dyDescent="0.2">
      <c r="A12" s="146" t="s">
        <v>254</v>
      </c>
      <c r="B12" s="147"/>
      <c r="C12" s="160" t="s">
        <v>326</v>
      </c>
      <c r="D12" s="185"/>
      <c r="E12" s="185"/>
      <c r="F12" s="185"/>
      <c r="G12" s="185"/>
      <c r="H12" s="185"/>
      <c r="I12" s="149"/>
      <c r="J12" s="10"/>
      <c r="K12" s="10"/>
      <c r="L12" s="10"/>
    </row>
    <row r="13" spans="1:12" x14ac:dyDescent="0.2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x14ac:dyDescent="0.2">
      <c r="A14" s="146" t="s">
        <v>255</v>
      </c>
      <c r="B14" s="147"/>
      <c r="C14" s="189">
        <v>48000</v>
      </c>
      <c r="D14" s="190"/>
      <c r="E14" s="16"/>
      <c r="F14" s="160" t="s">
        <v>327</v>
      </c>
      <c r="G14" s="185"/>
      <c r="H14" s="185"/>
      <c r="I14" s="149"/>
      <c r="J14" s="10"/>
      <c r="K14" s="10"/>
      <c r="L14" s="10"/>
    </row>
    <row r="15" spans="1:12" x14ac:dyDescent="0.2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x14ac:dyDescent="0.2">
      <c r="A16" s="146" t="s">
        <v>256</v>
      </c>
      <c r="B16" s="147"/>
      <c r="C16" s="160" t="s">
        <v>337</v>
      </c>
      <c r="D16" s="185"/>
      <c r="E16" s="185"/>
      <c r="F16" s="185"/>
      <c r="G16" s="185"/>
      <c r="H16" s="185"/>
      <c r="I16" s="149"/>
      <c r="J16" s="10"/>
      <c r="K16" s="10"/>
      <c r="L16" s="10"/>
    </row>
    <row r="17" spans="1:12" x14ac:dyDescent="0.2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x14ac:dyDescent="0.2">
      <c r="A18" s="146" t="s">
        <v>257</v>
      </c>
      <c r="B18" s="147"/>
      <c r="C18" s="186" t="s">
        <v>338</v>
      </c>
      <c r="D18" s="187"/>
      <c r="E18" s="187"/>
      <c r="F18" s="187"/>
      <c r="G18" s="187"/>
      <c r="H18" s="187"/>
      <c r="I18" s="188"/>
      <c r="J18" s="10"/>
      <c r="K18" s="10"/>
      <c r="L18" s="10"/>
    </row>
    <row r="19" spans="1:12" x14ac:dyDescent="0.2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x14ac:dyDescent="0.2">
      <c r="A20" s="146" t="s">
        <v>258</v>
      </c>
      <c r="B20" s="147"/>
      <c r="C20" s="186" t="s">
        <v>328</v>
      </c>
      <c r="D20" s="187"/>
      <c r="E20" s="187"/>
      <c r="F20" s="187"/>
      <c r="G20" s="187"/>
      <c r="H20" s="187"/>
      <c r="I20" s="188"/>
      <c r="J20" s="10"/>
      <c r="K20" s="10"/>
      <c r="L20" s="10"/>
    </row>
    <row r="21" spans="1:12" x14ac:dyDescent="0.2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x14ac:dyDescent="0.2">
      <c r="A22" s="146" t="s">
        <v>259</v>
      </c>
      <c r="B22" s="147"/>
      <c r="C22" s="119">
        <v>201</v>
      </c>
      <c r="D22" s="160" t="s">
        <v>327</v>
      </c>
      <c r="E22" s="182"/>
      <c r="F22" s="183"/>
      <c r="G22" s="146"/>
      <c r="H22" s="184"/>
      <c r="I22" s="95"/>
      <c r="J22" s="10"/>
      <c r="K22" s="10"/>
      <c r="L22" s="10"/>
    </row>
    <row r="23" spans="1:12" x14ac:dyDescent="0.2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x14ac:dyDescent="0.2">
      <c r="A24" s="146" t="s">
        <v>260</v>
      </c>
      <c r="B24" s="147"/>
      <c r="C24" s="119">
        <v>6</v>
      </c>
      <c r="D24" s="160" t="s">
        <v>329</v>
      </c>
      <c r="E24" s="182"/>
      <c r="F24" s="182"/>
      <c r="G24" s="183"/>
      <c r="H24" s="50" t="s">
        <v>261</v>
      </c>
      <c r="I24" s="138">
        <v>168</v>
      </c>
      <c r="J24" s="10"/>
      <c r="K24" s="10"/>
      <c r="L24" s="10"/>
    </row>
    <row r="25" spans="1:12" x14ac:dyDescent="0.2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x14ac:dyDescent="0.2">
      <c r="A26" s="146" t="s">
        <v>262</v>
      </c>
      <c r="B26" s="147"/>
      <c r="C26" s="120" t="s">
        <v>330</v>
      </c>
      <c r="D26" s="25"/>
      <c r="E26" s="33"/>
      <c r="F26" s="24"/>
      <c r="G26" s="174" t="s">
        <v>263</v>
      </c>
      <c r="H26" s="147"/>
      <c r="I26" s="121" t="s">
        <v>331</v>
      </c>
      <c r="J26" s="10"/>
      <c r="K26" s="10"/>
      <c r="L26" s="10"/>
    </row>
    <row r="27" spans="1:12" x14ac:dyDescent="0.2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x14ac:dyDescent="0.2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x14ac:dyDescent="0.2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x14ac:dyDescent="0.2">
      <c r="A30" s="171"/>
      <c r="B30" s="161"/>
      <c r="C30" s="161"/>
      <c r="D30" s="162"/>
      <c r="E30" s="171"/>
      <c r="F30" s="161"/>
      <c r="G30" s="161"/>
      <c r="H30" s="158"/>
      <c r="I30" s="159"/>
      <c r="J30" s="10"/>
      <c r="K30" s="10"/>
      <c r="L30" s="10"/>
    </row>
    <row r="31" spans="1:12" x14ac:dyDescent="0.2">
      <c r="A31" s="92"/>
      <c r="B31" s="22"/>
      <c r="C31" s="21"/>
      <c r="D31" s="172"/>
      <c r="E31" s="172"/>
      <c r="F31" s="172"/>
      <c r="G31" s="173"/>
      <c r="H31" s="16"/>
      <c r="I31" s="99"/>
      <c r="J31" s="10"/>
      <c r="K31" s="10"/>
      <c r="L31" s="10"/>
    </row>
    <row r="32" spans="1:12" x14ac:dyDescent="0.2">
      <c r="A32" s="171"/>
      <c r="B32" s="161"/>
      <c r="C32" s="161"/>
      <c r="D32" s="162"/>
      <c r="E32" s="171"/>
      <c r="F32" s="161"/>
      <c r="G32" s="161"/>
      <c r="H32" s="158"/>
      <c r="I32" s="159"/>
      <c r="J32" s="10"/>
      <c r="K32" s="10"/>
      <c r="L32" s="10"/>
    </row>
    <row r="33" spans="1:12" x14ac:dyDescent="0.2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x14ac:dyDescent="0.2">
      <c r="A34" s="171"/>
      <c r="B34" s="161"/>
      <c r="C34" s="161"/>
      <c r="D34" s="162"/>
      <c r="E34" s="171"/>
      <c r="F34" s="161"/>
      <c r="G34" s="161"/>
      <c r="H34" s="158"/>
      <c r="I34" s="159"/>
      <c r="J34" s="10"/>
      <c r="K34" s="10"/>
      <c r="L34" s="10"/>
    </row>
    <row r="35" spans="1:12" x14ac:dyDescent="0.2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x14ac:dyDescent="0.2">
      <c r="A36" s="171"/>
      <c r="B36" s="161"/>
      <c r="C36" s="161"/>
      <c r="D36" s="162"/>
      <c r="E36" s="171"/>
      <c r="F36" s="161"/>
      <c r="G36" s="161"/>
      <c r="H36" s="158"/>
      <c r="I36" s="159"/>
      <c r="J36" s="10"/>
      <c r="K36" s="10"/>
      <c r="L36" s="10"/>
    </row>
    <row r="37" spans="1:12" x14ac:dyDescent="0.2">
      <c r="A37" s="101"/>
      <c r="B37" s="30"/>
      <c r="C37" s="166"/>
      <c r="D37" s="167"/>
      <c r="E37" s="16"/>
      <c r="F37" s="166"/>
      <c r="G37" s="167"/>
      <c r="H37" s="16"/>
      <c r="I37" s="93"/>
      <c r="J37" s="10"/>
      <c r="K37" s="10"/>
      <c r="L37" s="10"/>
    </row>
    <row r="38" spans="1:12" x14ac:dyDescent="0.2">
      <c r="A38" s="171"/>
      <c r="B38" s="161"/>
      <c r="C38" s="161"/>
      <c r="D38" s="162"/>
      <c r="E38" s="171"/>
      <c r="F38" s="161"/>
      <c r="G38" s="161"/>
      <c r="H38" s="158"/>
      <c r="I38" s="159"/>
      <c r="J38" s="10"/>
      <c r="K38" s="10"/>
      <c r="L38" s="10"/>
    </row>
    <row r="39" spans="1:12" x14ac:dyDescent="0.2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x14ac:dyDescent="0.2">
      <c r="A40" s="171"/>
      <c r="B40" s="161"/>
      <c r="C40" s="161"/>
      <c r="D40" s="162"/>
      <c r="E40" s="171"/>
      <c r="F40" s="161"/>
      <c r="G40" s="161"/>
      <c r="H40" s="158"/>
      <c r="I40" s="159"/>
      <c r="J40" s="10"/>
      <c r="K40" s="10"/>
      <c r="L40" s="10"/>
    </row>
    <row r="41" spans="1:12" x14ac:dyDescent="0.2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x14ac:dyDescent="0.2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x14ac:dyDescent="0.2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x14ac:dyDescent="0.2">
      <c r="A44" s="141" t="s">
        <v>267</v>
      </c>
      <c r="B44" s="142"/>
      <c r="C44" s="158"/>
      <c r="D44" s="159"/>
      <c r="E44" s="26"/>
      <c r="F44" s="160"/>
      <c r="G44" s="161"/>
      <c r="H44" s="161"/>
      <c r="I44" s="162"/>
      <c r="J44" s="10"/>
      <c r="K44" s="10"/>
      <c r="L44" s="10"/>
    </row>
    <row r="45" spans="1:12" x14ac:dyDescent="0.2">
      <c r="A45" s="101"/>
      <c r="B45" s="30"/>
      <c r="C45" s="166"/>
      <c r="D45" s="167"/>
      <c r="E45" s="16"/>
      <c r="F45" s="166"/>
      <c r="G45" s="168"/>
      <c r="H45" s="35"/>
      <c r="I45" s="105"/>
      <c r="J45" s="10"/>
      <c r="K45" s="10"/>
      <c r="L45" s="10"/>
    </row>
    <row r="46" spans="1:12" x14ac:dyDescent="0.2">
      <c r="A46" s="141" t="s">
        <v>268</v>
      </c>
      <c r="B46" s="142"/>
      <c r="C46" s="160" t="s">
        <v>332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x14ac:dyDescent="0.2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x14ac:dyDescent="0.2">
      <c r="A48" s="141" t="s">
        <v>270</v>
      </c>
      <c r="B48" s="142"/>
      <c r="C48" s="148" t="s">
        <v>336</v>
      </c>
      <c r="D48" s="144"/>
      <c r="E48" s="145"/>
      <c r="F48" s="16"/>
      <c r="G48" s="50" t="s">
        <v>271</v>
      </c>
      <c r="H48" s="148" t="s">
        <v>333</v>
      </c>
      <c r="I48" s="145"/>
      <c r="J48" s="10"/>
      <c r="K48" s="10"/>
      <c r="L48" s="10"/>
    </row>
    <row r="49" spans="1:12" x14ac:dyDescent="0.2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x14ac:dyDescent="0.2">
      <c r="A50" s="141" t="s">
        <v>257</v>
      </c>
      <c r="B50" s="142"/>
      <c r="C50" s="143" t="s">
        <v>334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x14ac:dyDescent="0.2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x14ac:dyDescent="0.2">
      <c r="A52" s="146" t="s">
        <v>272</v>
      </c>
      <c r="B52" s="147"/>
      <c r="C52" s="148" t="s">
        <v>339</v>
      </c>
      <c r="D52" s="144"/>
      <c r="E52" s="144"/>
      <c r="F52" s="144"/>
      <c r="G52" s="144"/>
      <c r="H52" s="144"/>
      <c r="I52" s="149"/>
      <c r="J52" s="10"/>
      <c r="K52" s="10"/>
      <c r="L52" s="10"/>
    </row>
    <row r="53" spans="1:12" x14ac:dyDescent="0.2">
      <c r="A53" s="106"/>
      <c r="B53" s="20"/>
      <c r="C53" s="165" t="s">
        <v>273</v>
      </c>
      <c r="D53" s="165"/>
      <c r="E53" s="165"/>
      <c r="F53" s="165"/>
      <c r="G53" s="165"/>
      <c r="H53" s="165"/>
      <c r="I53" s="107"/>
      <c r="J53" s="10"/>
      <c r="K53" s="10"/>
      <c r="L53" s="10"/>
    </row>
    <row r="54" spans="1:12" x14ac:dyDescent="0.2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x14ac:dyDescent="0.2">
      <c r="A55" s="106"/>
      <c r="B55" s="150" t="s">
        <v>274</v>
      </c>
      <c r="C55" s="151"/>
      <c r="D55" s="151"/>
      <c r="E55" s="151"/>
      <c r="F55" s="48"/>
      <c r="G55" s="48"/>
      <c r="H55" s="48"/>
      <c r="I55" s="108"/>
      <c r="J55" s="10"/>
      <c r="K55" s="10"/>
      <c r="L55" s="10"/>
    </row>
    <row r="56" spans="1:12" x14ac:dyDescent="0.2">
      <c r="A56" s="106"/>
      <c r="B56" s="152" t="s">
        <v>306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x14ac:dyDescent="0.2">
      <c r="A57" s="106"/>
      <c r="B57" s="152" t="s">
        <v>307</v>
      </c>
      <c r="C57" s="153"/>
      <c r="D57" s="153"/>
      <c r="E57" s="153"/>
      <c r="F57" s="153"/>
      <c r="G57" s="153"/>
      <c r="H57" s="153"/>
      <c r="I57" s="108"/>
      <c r="J57" s="10"/>
      <c r="K57" s="10"/>
      <c r="L57" s="10"/>
    </row>
    <row r="58" spans="1:12" x14ac:dyDescent="0.2">
      <c r="A58" s="106"/>
      <c r="B58" s="152" t="s">
        <v>308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x14ac:dyDescent="0.2">
      <c r="A59" s="106"/>
      <c r="B59" s="152" t="s">
        <v>309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x14ac:dyDescent="0.2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 x14ac:dyDescent="0.25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x14ac:dyDescent="0.2">
      <c r="A62" s="88"/>
      <c r="B62" s="16"/>
      <c r="C62" s="16"/>
      <c r="D62" s="16"/>
      <c r="E62" s="20" t="s">
        <v>276</v>
      </c>
      <c r="F62" s="33"/>
      <c r="G62" s="155" t="s">
        <v>277</v>
      </c>
      <c r="H62" s="156"/>
      <c r="I62" s="157"/>
      <c r="J62" s="10"/>
      <c r="K62" s="10"/>
      <c r="L62" s="10"/>
    </row>
    <row r="63" spans="1:12" x14ac:dyDescent="0.2">
      <c r="A63" s="114"/>
      <c r="B63" s="115"/>
      <c r="C63" s="116"/>
      <c r="D63" s="116"/>
      <c r="E63" s="116"/>
      <c r="F63" s="116"/>
      <c r="G63" s="139"/>
      <c r="H63" s="140"/>
      <c r="I63" s="117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 xr:uid="{00000000-0004-0000-0000-000000000000}"/>
    <hyperlink ref="C20" r:id="rId2" xr:uid="{00000000-0004-0000-0000-000001000000}"/>
    <hyperlink ref="C50" r:id="rId3" xr:uid="{00000000-0004-0000-0000-000002000000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21"/>
  <sheetViews>
    <sheetView view="pageBreakPreview" zoomScale="110" zoomScaleNormal="100" workbookViewId="0">
      <selection sqref="A1:K1"/>
    </sheetView>
  </sheetViews>
  <sheetFormatPr defaultRowHeight="12.75" x14ac:dyDescent="0.2"/>
  <cols>
    <col min="1" max="9" width="9.140625" style="51"/>
    <col min="10" max="10" width="9.85546875" style="51" bestFit="1" customWidth="1"/>
    <col min="11" max="11" width="10.85546875" style="51" customWidth="1"/>
    <col min="12" max="16384" width="9.140625" style="51"/>
  </cols>
  <sheetData>
    <row r="1" spans="1:11" ht="12.75" customHeight="1" x14ac:dyDescent="0.2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 x14ac:dyDescent="0.2">
      <c r="A2" s="202" t="s">
        <v>342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x14ac:dyDescent="0.2">
      <c r="A3" s="203" t="s">
        <v>335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 x14ac:dyDescent="0.2">
      <c r="A4" s="206" t="s">
        <v>59</v>
      </c>
      <c r="B4" s="207"/>
      <c r="C4" s="207"/>
      <c r="D4" s="207"/>
      <c r="E4" s="207"/>
      <c r="F4" s="207"/>
      <c r="G4" s="207"/>
      <c r="H4" s="208"/>
      <c r="I4" s="57" t="s">
        <v>278</v>
      </c>
      <c r="J4" s="58" t="s">
        <v>319</v>
      </c>
      <c r="K4" s="59" t="s">
        <v>320</v>
      </c>
    </row>
    <row r="5" spans="1:11" x14ac:dyDescent="0.2">
      <c r="A5" s="212">
        <v>1</v>
      </c>
      <c r="B5" s="212"/>
      <c r="C5" s="212"/>
      <c r="D5" s="212"/>
      <c r="E5" s="212"/>
      <c r="F5" s="212"/>
      <c r="G5" s="212"/>
      <c r="H5" s="212"/>
      <c r="I5" s="56">
        <v>2</v>
      </c>
      <c r="J5" s="55">
        <v>3</v>
      </c>
      <c r="K5" s="55">
        <v>4</v>
      </c>
    </row>
    <row r="6" spans="1:11" x14ac:dyDescent="0.2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x14ac:dyDescent="0.2">
      <c r="A7" s="216" t="s">
        <v>60</v>
      </c>
      <c r="B7" s="217"/>
      <c r="C7" s="217"/>
      <c r="D7" s="217"/>
      <c r="E7" s="217"/>
      <c r="F7" s="217"/>
      <c r="G7" s="217"/>
      <c r="H7" s="218"/>
      <c r="I7" s="3">
        <v>1</v>
      </c>
      <c r="J7" s="6"/>
      <c r="K7" s="6"/>
    </row>
    <row r="8" spans="1:11" x14ac:dyDescent="0.2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133">
        <f>J9+J16+J26+J35+J39</f>
        <v>79309035</v>
      </c>
      <c r="K8" s="133">
        <f>K9+K16+K26+K35+K39</f>
        <v>71817671</v>
      </c>
    </row>
    <row r="9" spans="1:11" x14ac:dyDescent="0.2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133">
        <f>SUM(J10:J15)</f>
        <v>988858</v>
      </c>
      <c r="K9" s="133">
        <f>SUM(K10:K15)</f>
        <v>122562</v>
      </c>
    </row>
    <row r="10" spans="1:11" x14ac:dyDescent="0.2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x14ac:dyDescent="0.2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988858</v>
      </c>
      <c r="K11" s="7">
        <v>122562</v>
      </c>
    </row>
    <row r="12" spans="1:11" x14ac:dyDescent="0.2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x14ac:dyDescent="0.2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x14ac:dyDescent="0.2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x14ac:dyDescent="0.2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x14ac:dyDescent="0.2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133">
        <f>SUM(J17:J25)</f>
        <v>76160056</v>
      </c>
      <c r="K16" s="133">
        <f>SUM(K17:K25)</f>
        <v>68954079</v>
      </c>
    </row>
    <row r="17" spans="1:11" x14ac:dyDescent="0.2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3845590</v>
      </c>
      <c r="K17" s="7">
        <v>3845590</v>
      </c>
    </row>
    <row r="18" spans="1:11" x14ac:dyDescent="0.2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32782012</v>
      </c>
      <c r="K18" s="7">
        <v>31985384</v>
      </c>
    </row>
    <row r="19" spans="1:11" x14ac:dyDescent="0.2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23419308</v>
      </c>
      <c r="K19" s="7">
        <v>22750461</v>
      </c>
    </row>
    <row r="20" spans="1:11" x14ac:dyDescent="0.2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1138368</v>
      </c>
      <c r="K20" s="7">
        <v>1121156</v>
      </c>
    </row>
    <row r="21" spans="1:11" x14ac:dyDescent="0.2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x14ac:dyDescent="0.2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234040</v>
      </c>
      <c r="K22" s="7">
        <v>210922</v>
      </c>
    </row>
    <row r="23" spans="1:11" x14ac:dyDescent="0.2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8833435</v>
      </c>
      <c r="K23" s="7">
        <v>5491771</v>
      </c>
    </row>
    <row r="24" spans="1:11" x14ac:dyDescent="0.2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x14ac:dyDescent="0.2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5907303</v>
      </c>
      <c r="K25" s="7">
        <v>3548795</v>
      </c>
    </row>
    <row r="26" spans="1:11" x14ac:dyDescent="0.2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133">
        <f>SUM(J27:J34)</f>
        <v>288180</v>
      </c>
      <c r="K26" s="133">
        <f>SUM(K27:K34)</f>
        <v>269839</v>
      </c>
    </row>
    <row r="27" spans="1:11" x14ac:dyDescent="0.2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/>
      <c r="K27" s="7"/>
    </row>
    <row r="28" spans="1:11" x14ac:dyDescent="0.2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x14ac:dyDescent="0.2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x14ac:dyDescent="0.2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x14ac:dyDescent="0.2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x14ac:dyDescent="0.2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131180</v>
      </c>
      <c r="K32" s="7">
        <v>120839</v>
      </c>
    </row>
    <row r="33" spans="1:11" x14ac:dyDescent="0.2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157000</v>
      </c>
      <c r="K33" s="7">
        <v>149000</v>
      </c>
    </row>
    <row r="34" spans="1:11" x14ac:dyDescent="0.2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x14ac:dyDescent="0.2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133">
        <f>SUM(J36:J38)</f>
        <v>0</v>
      </c>
      <c r="K35" s="133">
        <f>SUM(K36:K38)</f>
        <v>0</v>
      </c>
    </row>
    <row r="36" spans="1:11" x14ac:dyDescent="0.2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x14ac:dyDescent="0.2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x14ac:dyDescent="0.2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x14ac:dyDescent="0.2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1871941</v>
      </c>
      <c r="K39" s="7">
        <v>2471191</v>
      </c>
    </row>
    <row r="40" spans="1:11" x14ac:dyDescent="0.2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133">
        <f>J41+J49+J56+J64</f>
        <v>120762159</v>
      </c>
      <c r="K40" s="133">
        <f>K41+K49+K56+K64</f>
        <v>119456296</v>
      </c>
    </row>
    <row r="41" spans="1:11" x14ac:dyDescent="0.2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133">
        <f>SUM(J42:J48)</f>
        <v>12924202</v>
      </c>
      <c r="K41" s="133">
        <f>SUM(K42:K48)</f>
        <v>9999924</v>
      </c>
    </row>
    <row r="42" spans="1:11" x14ac:dyDescent="0.2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9407990</v>
      </c>
      <c r="K42" s="7">
        <v>7551257</v>
      </c>
    </row>
    <row r="43" spans="1:11" x14ac:dyDescent="0.2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577269</v>
      </c>
      <c r="K43" s="7">
        <v>378985</v>
      </c>
    </row>
    <row r="44" spans="1:11" x14ac:dyDescent="0.2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2179759</v>
      </c>
      <c r="K44" s="7">
        <v>1673211</v>
      </c>
    </row>
    <row r="45" spans="1:11" x14ac:dyDescent="0.2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61195</v>
      </c>
      <c r="K45" s="7">
        <v>21959</v>
      </c>
    </row>
    <row r="46" spans="1:11" x14ac:dyDescent="0.2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x14ac:dyDescent="0.2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697989</v>
      </c>
      <c r="K47" s="7">
        <v>374512</v>
      </c>
    </row>
    <row r="48" spans="1:11" x14ac:dyDescent="0.2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x14ac:dyDescent="0.2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133">
        <f>SUM(J50:J55)</f>
        <v>45638661</v>
      </c>
      <c r="K49" s="133">
        <f>SUM(K50:K55)</f>
        <v>40411225</v>
      </c>
    </row>
    <row r="50" spans="1:11" x14ac:dyDescent="0.2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6154209</v>
      </c>
      <c r="K50" s="7">
        <v>3055897</v>
      </c>
    </row>
    <row r="51" spans="1:11" x14ac:dyDescent="0.2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35766601</v>
      </c>
      <c r="K51" s="7">
        <v>33983552</v>
      </c>
    </row>
    <row r="52" spans="1:11" x14ac:dyDescent="0.2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x14ac:dyDescent="0.2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6529</v>
      </c>
      <c r="K53" s="7">
        <v>8738</v>
      </c>
    </row>
    <row r="54" spans="1:11" x14ac:dyDescent="0.2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298619</v>
      </c>
      <c r="K54" s="7">
        <v>454309</v>
      </c>
    </row>
    <row r="55" spans="1:11" x14ac:dyDescent="0.2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3412703</v>
      </c>
      <c r="K55" s="7">
        <v>2908729</v>
      </c>
    </row>
    <row r="56" spans="1:11" x14ac:dyDescent="0.2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133">
        <f>SUM(J57:J63)</f>
        <v>10006252</v>
      </c>
      <c r="K56" s="133">
        <f>SUM(K57:K63)</f>
        <v>6314</v>
      </c>
    </row>
    <row r="57" spans="1:11" x14ac:dyDescent="0.2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x14ac:dyDescent="0.2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10000000</v>
      </c>
      <c r="K58" s="7"/>
    </row>
    <row r="59" spans="1:11" x14ac:dyDescent="0.2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x14ac:dyDescent="0.2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x14ac:dyDescent="0.2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x14ac:dyDescent="0.2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6252</v>
      </c>
      <c r="K62" s="7">
        <v>6314</v>
      </c>
    </row>
    <row r="63" spans="1:11" x14ac:dyDescent="0.2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x14ac:dyDescent="0.2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52193044</v>
      </c>
      <c r="K64" s="7">
        <v>69038833</v>
      </c>
    </row>
    <row r="65" spans="1:11" x14ac:dyDescent="0.2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412724</v>
      </c>
      <c r="K65" s="7">
        <v>429496</v>
      </c>
    </row>
    <row r="66" spans="1:11" x14ac:dyDescent="0.2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133">
        <f>J7+J8+J40+J65</f>
        <v>200483918</v>
      </c>
      <c r="K66" s="133">
        <f>K7+K8+K40+K65</f>
        <v>191703463</v>
      </c>
    </row>
    <row r="67" spans="1:11" x14ac:dyDescent="0.2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14117187</v>
      </c>
      <c r="K67" s="8">
        <v>19138585</v>
      </c>
    </row>
    <row r="68" spans="1:11" x14ac:dyDescent="0.2">
      <c r="A68" s="225" t="s">
        <v>58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x14ac:dyDescent="0.2">
      <c r="A69" s="216" t="s">
        <v>191</v>
      </c>
      <c r="B69" s="217"/>
      <c r="C69" s="217"/>
      <c r="D69" s="217"/>
      <c r="E69" s="217"/>
      <c r="F69" s="217"/>
      <c r="G69" s="217"/>
      <c r="H69" s="218"/>
      <c r="I69" s="3">
        <v>62</v>
      </c>
      <c r="J69" s="134">
        <f>J70+J71+J72+J78+J79+J82+J85</f>
        <v>155715477</v>
      </c>
      <c r="K69" s="134">
        <f>K70+K71+K72+K78+K79+K82+K85</f>
        <v>152113840</v>
      </c>
    </row>
    <row r="70" spans="1:11" x14ac:dyDescent="0.2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149874600</v>
      </c>
      <c r="K70" s="7">
        <v>149874600</v>
      </c>
    </row>
    <row r="71" spans="1:11" x14ac:dyDescent="0.2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x14ac:dyDescent="0.2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133">
        <f>J73+J74-J75+J76+J77</f>
        <v>5696934</v>
      </c>
      <c r="K72" s="133">
        <f>K73+K74-K75+K76+K77</f>
        <v>5788905</v>
      </c>
    </row>
    <row r="73" spans="1:11" x14ac:dyDescent="0.2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2637228</v>
      </c>
      <c r="K73" s="7">
        <v>2637228</v>
      </c>
    </row>
    <row r="74" spans="1:11" x14ac:dyDescent="0.2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x14ac:dyDescent="0.2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x14ac:dyDescent="0.2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x14ac:dyDescent="0.2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3059706</v>
      </c>
      <c r="K77" s="7">
        <v>3151677</v>
      </c>
    </row>
    <row r="78" spans="1:11" x14ac:dyDescent="0.2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/>
      <c r="K78" s="7"/>
    </row>
    <row r="79" spans="1:11" x14ac:dyDescent="0.2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133">
        <f>J80-J81</f>
        <v>3034365</v>
      </c>
      <c r="K79" s="133">
        <f>K80-K81</f>
        <v>143942</v>
      </c>
    </row>
    <row r="80" spans="1:11" x14ac:dyDescent="0.2">
      <c r="A80" s="228" t="s">
        <v>169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3034365</v>
      </c>
      <c r="K80" s="7">
        <v>143942</v>
      </c>
    </row>
    <row r="81" spans="1:11" x14ac:dyDescent="0.2">
      <c r="A81" s="228" t="s">
        <v>170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/>
      <c r="K81" s="7"/>
    </row>
    <row r="82" spans="1:11" x14ac:dyDescent="0.2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133">
        <f>J83-J84</f>
        <v>-2890422</v>
      </c>
      <c r="K82" s="133">
        <f>K83-K84</f>
        <v>-3693607</v>
      </c>
    </row>
    <row r="83" spans="1:11" x14ac:dyDescent="0.2">
      <c r="A83" s="228" t="s">
        <v>171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/>
      <c r="K83" s="7"/>
    </row>
    <row r="84" spans="1:11" x14ac:dyDescent="0.2">
      <c r="A84" s="228" t="s">
        <v>172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2890422</v>
      </c>
      <c r="K84" s="7">
        <v>3693607</v>
      </c>
    </row>
    <row r="85" spans="1:11" x14ac:dyDescent="0.2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x14ac:dyDescent="0.2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133">
        <f>SUM(J87:J89)</f>
        <v>1048689</v>
      </c>
      <c r="K86" s="133">
        <f>SUM(K87:K89)</f>
        <v>987640</v>
      </c>
    </row>
    <row r="87" spans="1:11" x14ac:dyDescent="0.2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1048689</v>
      </c>
      <c r="K87" s="7">
        <v>987640</v>
      </c>
    </row>
    <row r="88" spans="1:11" x14ac:dyDescent="0.2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x14ac:dyDescent="0.2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x14ac:dyDescent="0.2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133">
        <f>SUM(J91:J99)</f>
        <v>0</v>
      </c>
      <c r="K90" s="133">
        <f>SUM(K91:K99)</f>
        <v>0</v>
      </c>
    </row>
    <row r="91" spans="1:11" x14ac:dyDescent="0.2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x14ac:dyDescent="0.2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x14ac:dyDescent="0.2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/>
      <c r="K93" s="7"/>
    </row>
    <row r="94" spans="1:11" x14ac:dyDescent="0.2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x14ac:dyDescent="0.2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x14ac:dyDescent="0.2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x14ac:dyDescent="0.2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x14ac:dyDescent="0.2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x14ac:dyDescent="0.2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x14ac:dyDescent="0.2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133">
        <f>SUM(J101:J112)</f>
        <v>41401781</v>
      </c>
      <c r="K100" s="133">
        <f>SUM(K101:K112)</f>
        <v>37239621</v>
      </c>
    </row>
    <row r="101" spans="1:11" x14ac:dyDescent="0.2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21853610</v>
      </c>
      <c r="K101" s="7">
        <v>23295932</v>
      </c>
    </row>
    <row r="102" spans="1:11" x14ac:dyDescent="0.2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x14ac:dyDescent="0.2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/>
      <c r="K103" s="7"/>
    </row>
    <row r="104" spans="1:11" x14ac:dyDescent="0.2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66745</v>
      </c>
      <c r="K104" s="7">
        <v>69578</v>
      </c>
    </row>
    <row r="105" spans="1:11" x14ac:dyDescent="0.2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16601805</v>
      </c>
      <c r="K105" s="7">
        <v>12338379</v>
      </c>
    </row>
    <row r="106" spans="1:11" x14ac:dyDescent="0.2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x14ac:dyDescent="0.2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x14ac:dyDescent="0.2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942055</v>
      </c>
      <c r="K108" s="7">
        <v>1035533</v>
      </c>
    </row>
    <row r="109" spans="1:11" x14ac:dyDescent="0.2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1937566</v>
      </c>
      <c r="K109" s="7">
        <v>500199</v>
      </c>
    </row>
    <row r="110" spans="1:11" x14ac:dyDescent="0.2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x14ac:dyDescent="0.2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x14ac:dyDescent="0.2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/>
      <c r="K112" s="7"/>
    </row>
    <row r="113" spans="1:11" x14ac:dyDescent="0.2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2317971</v>
      </c>
      <c r="K113" s="7">
        <v>1362362</v>
      </c>
    </row>
    <row r="114" spans="1:11" x14ac:dyDescent="0.2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133">
        <f>J69+J86+J90+J100+J113</f>
        <v>200483918</v>
      </c>
      <c r="K114" s="133">
        <f>K69+K86+K90+K100+K113</f>
        <v>191703463</v>
      </c>
    </row>
    <row r="115" spans="1:11" x14ac:dyDescent="0.2">
      <c r="A115" s="233" t="s">
        <v>57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>
        <v>14117187</v>
      </c>
      <c r="K115" s="8">
        <v>19138545</v>
      </c>
    </row>
    <row r="116" spans="1:11" x14ac:dyDescent="0.2">
      <c r="A116" s="225" t="s">
        <v>310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x14ac:dyDescent="0.2">
      <c r="A117" s="216" t="s">
        <v>186</v>
      </c>
      <c r="B117" s="217"/>
      <c r="C117" s="217"/>
      <c r="D117" s="217"/>
      <c r="E117" s="217"/>
      <c r="F117" s="217"/>
      <c r="G117" s="217"/>
      <c r="H117" s="217"/>
      <c r="I117" s="239"/>
      <c r="J117" s="239"/>
      <c r="K117" s="240"/>
    </row>
    <row r="118" spans="1:11" x14ac:dyDescent="0.2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x14ac:dyDescent="0.2">
      <c r="A119" s="241" t="s">
        <v>9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/>
      <c r="K119" s="8"/>
    </row>
    <row r="120" spans="1:11" x14ac:dyDescent="0.2">
      <c r="A120" s="244" t="s">
        <v>311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x14ac:dyDescent="0.2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 xr:uid="{00000000-0002-0000-0100-000000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 xr:uid="{00000000-0002-0000-0100-000001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 xr:uid="{00000000-0002-0000-0100-000002000000}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 xr:uid="{00000000-0002-0000-0100-000003000000}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 xr:uid="{00000000-0002-0000-0100-000004000000}">
      <formula1>0</formula1>
    </dataValidation>
  </dataValidations>
  <pageMargins left="0.55118110236220474" right="0.55118110236220474" top="0.39370078740157483" bottom="0.39370078740157483" header="0.51181102362204722" footer="0.51181102362204722"/>
  <pageSetup paperSize="9" scale="9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71"/>
  <sheetViews>
    <sheetView zoomScale="110" zoomScaleNormal="110" zoomScaleSheetLayoutView="110" workbookViewId="0">
      <selection sqref="A1:M1"/>
    </sheetView>
  </sheetViews>
  <sheetFormatPr defaultRowHeight="12.75" x14ac:dyDescent="0.2"/>
  <cols>
    <col min="1" max="9" width="9.140625" style="51"/>
    <col min="10" max="10" width="9.85546875" style="51" customWidth="1"/>
    <col min="11" max="11" width="10" style="51" customWidth="1"/>
    <col min="12" max="12" width="9.85546875" style="51" customWidth="1"/>
    <col min="13" max="13" width="10.28515625" style="51" customWidth="1"/>
    <col min="14" max="16384" width="9.140625" style="51"/>
  </cols>
  <sheetData>
    <row r="1" spans="1:13" ht="12.75" customHeight="1" x14ac:dyDescent="0.2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 x14ac:dyDescent="0.2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 x14ac:dyDescent="0.2">
      <c r="A3" s="248" t="s">
        <v>335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 x14ac:dyDescent="0.2">
      <c r="A4" s="247" t="s">
        <v>59</v>
      </c>
      <c r="B4" s="247"/>
      <c r="C4" s="247"/>
      <c r="D4" s="247"/>
      <c r="E4" s="247"/>
      <c r="F4" s="247"/>
      <c r="G4" s="247"/>
      <c r="H4" s="247"/>
      <c r="I4" s="57" t="s">
        <v>279</v>
      </c>
      <c r="J4" s="246" t="s">
        <v>319</v>
      </c>
      <c r="K4" s="246"/>
      <c r="L4" s="246" t="s">
        <v>320</v>
      </c>
      <c r="M4" s="246"/>
    </row>
    <row r="5" spans="1:13" ht="22.5" x14ac:dyDescent="0.2">
      <c r="A5" s="247"/>
      <c r="B5" s="247"/>
      <c r="C5" s="247"/>
      <c r="D5" s="247"/>
      <c r="E5" s="247"/>
      <c r="F5" s="247"/>
      <c r="G5" s="247"/>
      <c r="H5" s="247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x14ac:dyDescent="0.2">
      <c r="A6" s="246">
        <v>1</v>
      </c>
      <c r="B6" s="246"/>
      <c r="C6" s="246"/>
      <c r="D6" s="246"/>
      <c r="E6" s="246"/>
      <c r="F6" s="246"/>
      <c r="G6" s="246"/>
      <c r="H6" s="24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x14ac:dyDescent="0.2">
      <c r="A7" s="216" t="s">
        <v>26</v>
      </c>
      <c r="B7" s="217"/>
      <c r="C7" s="217"/>
      <c r="D7" s="217"/>
      <c r="E7" s="217"/>
      <c r="F7" s="217"/>
      <c r="G7" s="217"/>
      <c r="H7" s="218"/>
      <c r="I7" s="3">
        <v>111</v>
      </c>
      <c r="J7" s="53">
        <f>SUM(J8:J9)</f>
        <v>149152684</v>
      </c>
      <c r="K7" s="53">
        <f>SUM(K8:K9)</f>
        <v>39576806</v>
      </c>
      <c r="L7" s="53">
        <f>SUM(L8:L9)</f>
        <v>146017493</v>
      </c>
      <c r="M7" s="53">
        <f>SUM(M8:M9)</f>
        <v>38397301</v>
      </c>
    </row>
    <row r="8" spans="1:13" x14ac:dyDescent="0.2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125">
        <v>147061601</v>
      </c>
      <c r="K8" s="126">
        <v>38889842</v>
      </c>
      <c r="L8" s="125">
        <v>141642599</v>
      </c>
      <c r="M8" s="126">
        <v>36730676</v>
      </c>
    </row>
    <row r="9" spans="1:13" x14ac:dyDescent="0.2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125">
        <v>2091083</v>
      </c>
      <c r="K9" s="126">
        <v>686964</v>
      </c>
      <c r="L9" s="125">
        <v>4374894</v>
      </c>
      <c r="M9" s="126">
        <v>1666625</v>
      </c>
    </row>
    <row r="10" spans="1:13" x14ac:dyDescent="0.2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2">
        <f>J11+J12+J16+J20+J21+J22+J25+J26</f>
        <v>152561717</v>
      </c>
      <c r="K10" s="52">
        <f>K11+K12+K16+K20+K21+K22+K25+K26</f>
        <v>42582070</v>
      </c>
      <c r="L10" s="52">
        <f>L11+L12+L16+L20+L21+L22+L25+L26</f>
        <v>149872180</v>
      </c>
      <c r="M10" s="52">
        <f>M11+M12+M16+M20+M21+M22+M25+M26</f>
        <v>41161644</v>
      </c>
    </row>
    <row r="11" spans="1:13" x14ac:dyDescent="0.2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-570279</v>
      </c>
      <c r="K11" s="7">
        <v>-368011</v>
      </c>
      <c r="L11" s="7">
        <v>704833</v>
      </c>
      <c r="M11" s="7">
        <v>96033</v>
      </c>
    </row>
    <row r="12" spans="1:13" x14ac:dyDescent="0.2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2">
        <f>SUM(J13:J15)</f>
        <v>114488990</v>
      </c>
      <c r="K12" s="52">
        <f>SUM(K13:K15)</f>
        <v>29700336</v>
      </c>
      <c r="L12" s="52">
        <f>SUM(L13:L15)</f>
        <v>111099264</v>
      </c>
      <c r="M12" s="52">
        <f>SUM(M13:M15)</f>
        <v>28033004</v>
      </c>
    </row>
    <row r="13" spans="1:13" x14ac:dyDescent="0.2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100411404</v>
      </c>
      <c r="K13" s="7">
        <v>25567350</v>
      </c>
      <c r="L13" s="7">
        <v>97713607</v>
      </c>
      <c r="M13" s="7">
        <v>24568035</v>
      </c>
    </row>
    <row r="14" spans="1:13" x14ac:dyDescent="0.2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3380562</v>
      </c>
      <c r="K14" s="7">
        <v>1516274</v>
      </c>
      <c r="L14" s="7">
        <v>2983686</v>
      </c>
      <c r="M14" s="7">
        <v>623036</v>
      </c>
    </row>
    <row r="15" spans="1:13" x14ac:dyDescent="0.2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10697024</v>
      </c>
      <c r="K15" s="7">
        <v>2616712</v>
      </c>
      <c r="L15" s="7">
        <v>10401971</v>
      </c>
      <c r="M15" s="7">
        <v>2841933</v>
      </c>
    </row>
    <row r="16" spans="1:13" x14ac:dyDescent="0.2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2">
        <f>SUM(J17:J19)</f>
        <v>16212552</v>
      </c>
      <c r="K16" s="52">
        <f>SUM(K17:K19)</f>
        <v>4029726</v>
      </c>
      <c r="L16" s="52">
        <f>SUM(L17:L19)</f>
        <v>16081147</v>
      </c>
      <c r="M16" s="52">
        <f>SUM(M17:M19)</f>
        <v>4113174</v>
      </c>
    </row>
    <row r="17" spans="1:17" x14ac:dyDescent="0.2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10372542</v>
      </c>
      <c r="K17" s="7">
        <v>2579489</v>
      </c>
      <c r="L17" s="7">
        <v>10356855</v>
      </c>
      <c r="M17" s="7">
        <v>2642798</v>
      </c>
    </row>
    <row r="18" spans="1:17" x14ac:dyDescent="0.2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3526019</v>
      </c>
      <c r="K18" s="7">
        <v>875394</v>
      </c>
      <c r="L18" s="7">
        <v>3461433</v>
      </c>
      <c r="M18" s="7">
        <v>911997</v>
      </c>
    </row>
    <row r="19" spans="1:17" x14ac:dyDescent="0.2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2313991</v>
      </c>
      <c r="K19" s="7">
        <v>574843</v>
      </c>
      <c r="L19" s="7">
        <v>2262859</v>
      </c>
      <c r="M19" s="7">
        <v>558379</v>
      </c>
    </row>
    <row r="20" spans="1:17" x14ac:dyDescent="0.2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8252149</v>
      </c>
      <c r="K20" s="7">
        <v>2022573</v>
      </c>
      <c r="L20" s="7">
        <v>8141591</v>
      </c>
      <c r="M20" s="7">
        <v>1885683</v>
      </c>
    </row>
    <row r="21" spans="1:17" x14ac:dyDescent="0.2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10490698</v>
      </c>
      <c r="K21" s="7">
        <v>4770745</v>
      </c>
      <c r="L21" s="7">
        <v>11341915</v>
      </c>
      <c r="M21" s="7">
        <v>6009933</v>
      </c>
    </row>
    <row r="22" spans="1:17" x14ac:dyDescent="0.2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2">
        <f>SUM(J23:J24)</f>
        <v>1444183</v>
      </c>
      <c r="K22" s="52">
        <f>SUM(K23:K24)</f>
        <v>1275294</v>
      </c>
      <c r="L22" s="52">
        <f>SUM(L23:L24)</f>
        <v>593529</v>
      </c>
      <c r="M22" s="52">
        <f>SUM(M23:M24)</f>
        <v>554348</v>
      </c>
    </row>
    <row r="23" spans="1:17" x14ac:dyDescent="0.2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7" x14ac:dyDescent="0.2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125">
        <v>1444183</v>
      </c>
      <c r="K24" s="126">
        <v>1275294</v>
      </c>
      <c r="L24" s="125">
        <v>593529</v>
      </c>
      <c r="M24" s="126">
        <v>554348</v>
      </c>
    </row>
    <row r="25" spans="1:17" x14ac:dyDescent="0.2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127">
        <v>6542</v>
      </c>
      <c r="K25" s="130">
        <v>4580</v>
      </c>
      <c r="L25" s="127">
        <v>19226</v>
      </c>
      <c r="M25" s="130">
        <v>19226</v>
      </c>
    </row>
    <row r="26" spans="1:17" x14ac:dyDescent="0.2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125">
        <v>2236882</v>
      </c>
      <c r="K26" s="126">
        <v>1146827</v>
      </c>
      <c r="L26" s="125">
        <v>1890675</v>
      </c>
      <c r="M26" s="126">
        <v>450243</v>
      </c>
    </row>
    <row r="27" spans="1:17" x14ac:dyDescent="0.2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2">
        <f>SUM(J28:J32)</f>
        <v>1332177</v>
      </c>
      <c r="K27" s="52">
        <f>SUM(K28:K32)</f>
        <v>316555</v>
      </c>
      <c r="L27" s="52">
        <f>SUM(L28:L32)</f>
        <v>530893</v>
      </c>
      <c r="M27" s="52">
        <f>SUM(M28:M32)</f>
        <v>122988</v>
      </c>
      <c r="P27" s="137"/>
      <c r="Q27" s="137"/>
    </row>
    <row r="28" spans="1:17" x14ac:dyDescent="0.2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127">
        <v>845454</v>
      </c>
      <c r="K28" s="130">
        <v>177877</v>
      </c>
      <c r="L28" s="127">
        <v>230780</v>
      </c>
      <c r="M28" s="130">
        <v>16929</v>
      </c>
      <c r="P28" s="137"/>
      <c r="Q28" s="137"/>
    </row>
    <row r="29" spans="1:17" x14ac:dyDescent="0.2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127">
        <v>486723</v>
      </c>
      <c r="K29" s="130">
        <v>138678</v>
      </c>
      <c r="L29" s="127">
        <v>300113</v>
      </c>
      <c r="M29" s="130">
        <v>106059</v>
      </c>
      <c r="P29" s="137"/>
      <c r="Q29" s="137"/>
    </row>
    <row r="30" spans="1:17" x14ac:dyDescent="0.2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125">
        <v>0</v>
      </c>
      <c r="K30" s="126">
        <v>0</v>
      </c>
      <c r="L30" s="125">
        <v>0</v>
      </c>
      <c r="M30" s="126">
        <v>0</v>
      </c>
      <c r="P30" s="137"/>
    </row>
    <row r="31" spans="1:17" x14ac:dyDescent="0.2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125">
        <v>0</v>
      </c>
      <c r="K31" s="126">
        <v>0</v>
      </c>
      <c r="L31" s="125">
        <v>0</v>
      </c>
      <c r="M31" s="126">
        <v>0</v>
      </c>
      <c r="P31" s="137"/>
    </row>
    <row r="32" spans="1:17" x14ac:dyDescent="0.2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125">
        <v>0</v>
      </c>
      <c r="K32" s="126">
        <v>0</v>
      </c>
      <c r="L32" s="125">
        <v>0</v>
      </c>
      <c r="M32" s="126">
        <v>0</v>
      </c>
      <c r="P32" s="137"/>
    </row>
    <row r="33" spans="1:17" x14ac:dyDescent="0.2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2">
        <f>SUM(J34:J37)</f>
        <v>1036812</v>
      </c>
      <c r="K33" s="52">
        <f>SUM(K34:K37)</f>
        <v>306923</v>
      </c>
      <c r="L33" s="52">
        <f>SUM(L34:L37)</f>
        <v>989252</v>
      </c>
      <c r="M33" s="52">
        <f>SUM(M34:M37)</f>
        <v>288994</v>
      </c>
      <c r="P33" s="137"/>
      <c r="Q33" s="137"/>
    </row>
    <row r="34" spans="1:17" x14ac:dyDescent="0.2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125">
        <v>275000</v>
      </c>
      <c r="K34" s="126">
        <v>2975</v>
      </c>
      <c r="L34" s="125">
        <v>118821</v>
      </c>
      <c r="M34" s="126">
        <v>21809</v>
      </c>
      <c r="P34" s="137"/>
      <c r="Q34" s="137"/>
    </row>
    <row r="35" spans="1:17" x14ac:dyDescent="0.2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125">
        <v>761812</v>
      </c>
      <c r="K35" s="126">
        <v>303948</v>
      </c>
      <c r="L35" s="125">
        <v>870431</v>
      </c>
      <c r="M35" s="126">
        <v>267185</v>
      </c>
      <c r="P35" s="137"/>
      <c r="Q35" s="137"/>
    </row>
    <row r="36" spans="1:17" x14ac:dyDescent="0.2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127">
        <v>0</v>
      </c>
      <c r="K36" s="130">
        <v>0</v>
      </c>
      <c r="L36" s="127">
        <v>0</v>
      </c>
      <c r="M36" s="130">
        <v>0</v>
      </c>
    </row>
    <row r="37" spans="1:17" x14ac:dyDescent="0.2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125">
        <v>0</v>
      </c>
      <c r="K37" s="126">
        <v>0</v>
      </c>
      <c r="L37" s="125">
        <v>0</v>
      </c>
      <c r="M37" s="126">
        <v>0</v>
      </c>
    </row>
    <row r="38" spans="1:17" x14ac:dyDescent="0.2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128">
        <v>0</v>
      </c>
      <c r="K38" s="131">
        <v>0</v>
      </c>
      <c r="L38" s="128">
        <v>0</v>
      </c>
      <c r="M38" s="131">
        <v>0</v>
      </c>
    </row>
    <row r="39" spans="1:17" x14ac:dyDescent="0.2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129">
        <v>0</v>
      </c>
      <c r="K39" s="132">
        <v>0</v>
      </c>
      <c r="L39" s="129">
        <v>0</v>
      </c>
      <c r="M39" s="132">
        <v>0</v>
      </c>
    </row>
    <row r="40" spans="1:17" x14ac:dyDescent="0.2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129">
        <v>0</v>
      </c>
      <c r="K40" s="132">
        <v>0</v>
      </c>
      <c r="L40" s="129">
        <v>0</v>
      </c>
      <c r="M40" s="132">
        <v>0</v>
      </c>
    </row>
    <row r="41" spans="1:17" x14ac:dyDescent="0.2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129">
        <v>0</v>
      </c>
      <c r="K41" s="132">
        <v>0</v>
      </c>
      <c r="L41" s="129">
        <v>0</v>
      </c>
      <c r="M41" s="132">
        <v>0</v>
      </c>
    </row>
    <row r="42" spans="1:17" x14ac:dyDescent="0.2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2">
        <f>J7+J27+J38+J40</f>
        <v>150484861</v>
      </c>
      <c r="K42" s="52">
        <f>K7+K27+K38+K40</f>
        <v>39893361</v>
      </c>
      <c r="L42" s="52">
        <f>L7+L27+L38+L40</f>
        <v>146548386</v>
      </c>
      <c r="M42" s="52">
        <f>M7+M27+M38+M40</f>
        <v>38520289</v>
      </c>
    </row>
    <row r="43" spans="1:17" x14ac:dyDescent="0.2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2">
        <f>J10+J33+J39+J41</f>
        <v>153598529</v>
      </c>
      <c r="K43" s="52">
        <f>K10+K33+K39+K41</f>
        <v>42888993</v>
      </c>
      <c r="L43" s="52">
        <f>L10+L33+L39+L41</f>
        <v>150861432</v>
      </c>
      <c r="M43" s="52">
        <f>M10+M33+M39+M41</f>
        <v>41450638</v>
      </c>
    </row>
    <row r="44" spans="1:17" x14ac:dyDescent="0.2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2">
        <f>J42-J43</f>
        <v>-3113668</v>
      </c>
      <c r="K44" s="52">
        <f>K42-K43</f>
        <v>-2995632</v>
      </c>
      <c r="L44" s="52">
        <f>L42-L43</f>
        <v>-4313046</v>
      </c>
      <c r="M44" s="52">
        <f>M42-M43</f>
        <v>-2930349</v>
      </c>
    </row>
    <row r="45" spans="1:17" x14ac:dyDescent="0.2">
      <c r="A45" s="228" t="s">
        <v>218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7" x14ac:dyDescent="0.2">
      <c r="A46" s="228" t="s">
        <v>219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2">
        <f>IF(J43&gt;J42,J43-J42,0)</f>
        <v>3113668</v>
      </c>
      <c r="K46" s="52">
        <f>IF(K43&gt;K42,K43-K42,0)</f>
        <v>2995632</v>
      </c>
      <c r="L46" s="52">
        <f>IF(L43&gt;L42,L43-L42,0)</f>
        <v>4313046</v>
      </c>
      <c r="M46" s="52">
        <f>IF(M43&gt;M42,M43-M42,0)</f>
        <v>2930349</v>
      </c>
    </row>
    <row r="47" spans="1:17" x14ac:dyDescent="0.2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>
        <v>-223246</v>
      </c>
      <c r="K47" s="7">
        <v>-532895</v>
      </c>
      <c r="L47" s="7">
        <v>-619439</v>
      </c>
      <c r="M47" s="7">
        <v>-619439</v>
      </c>
    </row>
    <row r="48" spans="1:17" x14ac:dyDescent="0.2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2">
        <f>J44-J47</f>
        <v>-2890422</v>
      </c>
      <c r="K48" s="52">
        <f>K44-K47</f>
        <v>-2462737</v>
      </c>
      <c r="L48" s="52">
        <f>L44-L47</f>
        <v>-3693607</v>
      </c>
      <c r="M48" s="52">
        <f>M44-M47</f>
        <v>-2310910</v>
      </c>
    </row>
    <row r="49" spans="1:13" x14ac:dyDescent="0.2">
      <c r="A49" s="228" t="s">
        <v>192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x14ac:dyDescent="0.2">
      <c r="A50" s="252" t="s">
        <v>220</v>
      </c>
      <c r="B50" s="253"/>
      <c r="C50" s="253"/>
      <c r="D50" s="253"/>
      <c r="E50" s="253"/>
      <c r="F50" s="253"/>
      <c r="G50" s="253"/>
      <c r="H50" s="254"/>
      <c r="I50" s="4">
        <v>154</v>
      </c>
      <c r="J50" s="60">
        <f>IF(J48&lt;0,-J48,0)</f>
        <v>2890422</v>
      </c>
      <c r="K50" s="60">
        <f>IF(K48&lt;0,-K48,0)</f>
        <v>2462737</v>
      </c>
      <c r="L50" s="60">
        <f>IF(L48&lt;0,-L48,0)</f>
        <v>3693607</v>
      </c>
      <c r="M50" s="60">
        <f>IF(M48&lt;0,-M48,0)</f>
        <v>2310910</v>
      </c>
    </row>
    <row r="51" spans="1:13" ht="12.75" customHeight="1" x14ac:dyDescent="0.2">
      <c r="A51" s="225" t="s">
        <v>312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55"/>
    </row>
    <row r="52" spans="1:13" ht="12.75" customHeight="1" x14ac:dyDescent="0.2">
      <c r="A52" s="216" t="s">
        <v>187</v>
      </c>
      <c r="B52" s="217"/>
      <c r="C52" s="217"/>
      <c r="D52" s="217"/>
      <c r="E52" s="217"/>
      <c r="F52" s="217"/>
      <c r="G52" s="217"/>
      <c r="H52" s="217"/>
      <c r="I52" s="54"/>
      <c r="J52" s="54"/>
      <c r="K52" s="54"/>
      <c r="L52" s="54"/>
      <c r="M52" s="61"/>
    </row>
    <row r="53" spans="1:13" x14ac:dyDescent="0.2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x14ac:dyDescent="0.2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 x14ac:dyDescent="0.2">
      <c r="A55" s="225" t="s">
        <v>189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x14ac:dyDescent="0.2">
      <c r="A56" s="216" t="s">
        <v>204</v>
      </c>
      <c r="B56" s="217"/>
      <c r="C56" s="217"/>
      <c r="D56" s="217"/>
      <c r="E56" s="217"/>
      <c r="F56" s="217"/>
      <c r="G56" s="217"/>
      <c r="H56" s="218"/>
      <c r="I56" s="9">
        <v>157</v>
      </c>
      <c r="J56" s="6">
        <f>J48</f>
        <v>-2890422</v>
      </c>
      <c r="K56" s="6">
        <f>K48</f>
        <v>-2462737</v>
      </c>
      <c r="L56" s="6">
        <f>L48</f>
        <v>-3693607</v>
      </c>
      <c r="M56" s="6">
        <f>M48</f>
        <v>-2310910</v>
      </c>
    </row>
    <row r="57" spans="1:13" x14ac:dyDescent="0.2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2">
        <f>SUM(J58:J64)</f>
        <v>-310769</v>
      </c>
      <c r="K57" s="52">
        <f>SUM(K58:K64)</f>
        <v>-310769</v>
      </c>
      <c r="L57" s="52">
        <f>SUM(L58:L64)</f>
        <v>112159</v>
      </c>
      <c r="M57" s="52">
        <f>SUM(M58:M64)</f>
        <v>112159</v>
      </c>
    </row>
    <row r="58" spans="1:13" x14ac:dyDescent="0.2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x14ac:dyDescent="0.2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x14ac:dyDescent="0.2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>
        <v>-310769</v>
      </c>
      <c r="K64" s="7">
        <v>-310769</v>
      </c>
      <c r="L64" s="7">
        <v>112159</v>
      </c>
      <c r="M64" s="7">
        <v>112159</v>
      </c>
    </row>
    <row r="65" spans="1:13" x14ac:dyDescent="0.2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>
        <v>-55938</v>
      </c>
      <c r="K65" s="7">
        <v>-55938</v>
      </c>
      <c r="L65" s="7">
        <v>20189</v>
      </c>
      <c r="M65" s="7">
        <v>20189</v>
      </c>
    </row>
    <row r="66" spans="1:13" x14ac:dyDescent="0.2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2">
        <f>J57-J65</f>
        <v>-254831</v>
      </c>
      <c r="K66" s="52">
        <f>K57-K65</f>
        <v>-254831</v>
      </c>
      <c r="L66" s="52">
        <f>L57-L65</f>
        <v>91970</v>
      </c>
      <c r="M66" s="52">
        <f>M57-M65</f>
        <v>91970</v>
      </c>
    </row>
    <row r="67" spans="1:13" x14ac:dyDescent="0.2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60">
        <f>J56+J66</f>
        <v>-3145253</v>
      </c>
      <c r="K67" s="60">
        <f>K56+K66</f>
        <v>-2717568</v>
      </c>
      <c r="L67" s="60">
        <f>L56+L66</f>
        <v>-3601637</v>
      </c>
      <c r="M67" s="60">
        <f>M56+M66</f>
        <v>-2218940</v>
      </c>
    </row>
    <row r="68" spans="1:13" ht="12.75" customHeight="1" x14ac:dyDescent="0.2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 x14ac:dyDescent="0.2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x14ac:dyDescent="0.2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x14ac:dyDescent="0.2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protectedRanges>
    <protectedRange sqref="L8:M8" name="Range1"/>
    <protectedRange sqref="L9:M9" name="Range1_1"/>
    <protectedRange sqref="L24:M25" name="Range1_5"/>
    <protectedRange sqref="L26:M26" name="Range1_6"/>
    <protectedRange sqref="L28:M32" name="Range1_7"/>
    <protectedRange sqref="L34:M41" name="Range1_8"/>
    <protectedRange sqref="J38:K41" name="Range1_8_1"/>
    <protectedRange sqref="J24:K25" name="Range1_5_1"/>
    <protectedRange sqref="J26:K26" name="Range1_6_1"/>
    <protectedRange sqref="J28:K32" name="Range1_7_1"/>
    <protectedRange sqref="J34:K37" name="Range1_8_3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66:M67 J53:L54 L58:L65 J70:L71 J58:J65 J56:M57 J47:M47" xr:uid="{00000000-0002-0000-0200-000000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 xr:uid="{00000000-0002-0000-0200-000001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 xr:uid="{00000000-0002-0000-0200-000002000000}">
      <formula1>0</formula1>
    </dataValidation>
  </dataValidations>
  <printOptions horizontalCentered="1"/>
  <pageMargins left="0" right="0" top="0.98425196850393704" bottom="0.98425196850393704" header="0.51181102362204722" footer="0.51181102362204722"/>
  <pageSetup paperSize="9" scale="8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52"/>
  <sheetViews>
    <sheetView view="pageBreakPreview" zoomScale="110" zoomScaleNormal="100" workbookViewId="0">
      <selection sqref="A1:K1"/>
    </sheetView>
  </sheetViews>
  <sheetFormatPr defaultRowHeight="12.75" x14ac:dyDescent="0.2"/>
  <cols>
    <col min="1" max="16384" width="9.140625" style="51"/>
  </cols>
  <sheetData>
    <row r="1" spans="1:11" ht="12.75" customHeight="1" x14ac:dyDescent="0.2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 x14ac:dyDescent="0.2">
      <c r="A2" s="268" t="s">
        <v>343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x14ac:dyDescent="0.2">
      <c r="A3" s="264" t="s">
        <v>335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3.75" x14ac:dyDescent="0.2">
      <c r="A4" s="269" t="s">
        <v>59</v>
      </c>
      <c r="B4" s="269"/>
      <c r="C4" s="269"/>
      <c r="D4" s="269"/>
      <c r="E4" s="269"/>
      <c r="F4" s="269"/>
      <c r="G4" s="269"/>
      <c r="H4" s="269"/>
      <c r="I4" s="65" t="s">
        <v>279</v>
      </c>
      <c r="J4" s="66" t="s">
        <v>319</v>
      </c>
      <c r="K4" s="66" t="s">
        <v>320</v>
      </c>
    </row>
    <row r="5" spans="1:11" x14ac:dyDescent="0.2">
      <c r="A5" s="270">
        <v>1</v>
      </c>
      <c r="B5" s="270"/>
      <c r="C5" s="270"/>
      <c r="D5" s="270"/>
      <c r="E5" s="270"/>
      <c r="F5" s="270"/>
      <c r="G5" s="270"/>
      <c r="H5" s="270"/>
      <c r="I5" s="67">
        <v>2</v>
      </c>
      <c r="J5" s="68" t="s">
        <v>283</v>
      </c>
      <c r="K5" s="68" t="s">
        <v>284</v>
      </c>
    </row>
    <row r="6" spans="1:11" x14ac:dyDescent="0.2">
      <c r="A6" s="225" t="s">
        <v>156</v>
      </c>
      <c r="B6" s="236"/>
      <c r="C6" s="236"/>
      <c r="D6" s="236"/>
      <c r="E6" s="236"/>
      <c r="F6" s="236"/>
      <c r="G6" s="236"/>
      <c r="H6" s="236"/>
      <c r="I6" s="271"/>
      <c r="J6" s="271"/>
      <c r="K6" s="272"/>
    </row>
    <row r="7" spans="1:11" x14ac:dyDescent="0.2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130">
        <v>-3113668</v>
      </c>
      <c r="K7" s="130">
        <v>-4313046</v>
      </c>
    </row>
    <row r="8" spans="1:11" x14ac:dyDescent="0.2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130">
        <v>8252149</v>
      </c>
      <c r="K8" s="130">
        <v>8141591</v>
      </c>
    </row>
    <row r="9" spans="1:11" x14ac:dyDescent="0.2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130">
        <v>1323591</v>
      </c>
      <c r="K9" s="130">
        <v>0</v>
      </c>
    </row>
    <row r="10" spans="1:11" x14ac:dyDescent="0.2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130">
        <v>179585</v>
      </c>
      <c r="K10" s="130">
        <v>5227436</v>
      </c>
    </row>
    <row r="11" spans="1:11" x14ac:dyDescent="0.2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130">
        <v>0</v>
      </c>
      <c r="K11" s="130">
        <v>2924278</v>
      </c>
    </row>
    <row r="12" spans="1:11" x14ac:dyDescent="0.2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130">
        <v>3527258</v>
      </c>
      <c r="K12" s="130">
        <f>23118+112159+1</f>
        <v>135278</v>
      </c>
    </row>
    <row r="13" spans="1:11" x14ac:dyDescent="0.2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52">
        <f>SUM(J7:J12)</f>
        <v>10168915</v>
      </c>
      <c r="K13" s="52">
        <f>SUM(K7:K12)</f>
        <v>12115537</v>
      </c>
    </row>
    <row r="14" spans="1:11" x14ac:dyDescent="0.2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130">
        <v>0</v>
      </c>
      <c r="K14" s="130">
        <v>4162160</v>
      </c>
    </row>
    <row r="15" spans="1:11" x14ac:dyDescent="0.2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130">
        <v>0</v>
      </c>
      <c r="K15" s="130">
        <v>0</v>
      </c>
    </row>
    <row r="16" spans="1:11" x14ac:dyDescent="0.2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130">
        <v>530935</v>
      </c>
      <c r="K16" s="130">
        <v>0</v>
      </c>
    </row>
    <row r="17" spans="1:11" x14ac:dyDescent="0.2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130">
        <v>310769</v>
      </c>
      <c r="K17" s="130">
        <f>16772+955609+61049</f>
        <v>1033430</v>
      </c>
    </row>
    <row r="18" spans="1:11" x14ac:dyDescent="0.2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2">
        <f>SUM(J14:J17)</f>
        <v>841704</v>
      </c>
      <c r="K18" s="52">
        <f>SUM(K14:K17)</f>
        <v>5195590</v>
      </c>
    </row>
    <row r="19" spans="1:11" x14ac:dyDescent="0.2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52">
        <f>IF(J13&gt;J18,J13-J18,0)</f>
        <v>9327211</v>
      </c>
      <c r="K19" s="52">
        <f>IF(K13&gt;K18,K13-K18,0)</f>
        <v>6919947</v>
      </c>
    </row>
    <row r="20" spans="1:11" x14ac:dyDescent="0.2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x14ac:dyDescent="0.2">
      <c r="A21" s="225" t="s">
        <v>159</v>
      </c>
      <c r="B21" s="236"/>
      <c r="C21" s="236"/>
      <c r="D21" s="236"/>
      <c r="E21" s="236"/>
      <c r="F21" s="236"/>
      <c r="G21" s="236"/>
      <c r="H21" s="236"/>
      <c r="I21" s="271"/>
      <c r="J21" s="271"/>
      <c r="K21" s="272"/>
    </row>
    <row r="22" spans="1:11" x14ac:dyDescent="0.2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130">
        <v>454243</v>
      </c>
      <c r="K22" s="130">
        <v>2647148</v>
      </c>
    </row>
    <row r="23" spans="1:11" x14ac:dyDescent="0.2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130">
        <v>0</v>
      </c>
      <c r="K23" s="130">
        <v>0</v>
      </c>
    </row>
    <row r="24" spans="1:11" x14ac:dyDescent="0.2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130">
        <v>0</v>
      </c>
      <c r="K24" s="130">
        <v>0</v>
      </c>
    </row>
    <row r="25" spans="1:11" x14ac:dyDescent="0.2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130">
        <v>0</v>
      </c>
      <c r="K25" s="130">
        <v>0</v>
      </c>
    </row>
    <row r="26" spans="1:11" x14ac:dyDescent="0.2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130">
        <v>0</v>
      </c>
      <c r="K26" s="130">
        <v>0</v>
      </c>
    </row>
    <row r="27" spans="1:11" x14ac:dyDescent="0.2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52">
        <f>SUM(J22:J26)</f>
        <v>454243</v>
      </c>
      <c r="K27" s="52">
        <f>SUM(K22:K26)</f>
        <v>2647148</v>
      </c>
    </row>
    <row r="28" spans="1:11" x14ac:dyDescent="0.2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130">
        <v>11858415</v>
      </c>
      <c r="K28" s="130">
        <v>2739584</v>
      </c>
    </row>
    <row r="29" spans="1:11" x14ac:dyDescent="0.2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130">
        <v>0</v>
      </c>
      <c r="K29" s="130">
        <v>0</v>
      </c>
    </row>
    <row r="30" spans="1:11" x14ac:dyDescent="0.2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130">
        <v>0</v>
      </c>
      <c r="K30" s="130">
        <v>0</v>
      </c>
    </row>
    <row r="31" spans="1:11" x14ac:dyDescent="0.2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52">
        <f>SUM(J28:J30)</f>
        <v>11858415</v>
      </c>
      <c r="K31" s="52">
        <f>SUM(K28:K30)</f>
        <v>2739584</v>
      </c>
    </row>
    <row r="32" spans="1:11" x14ac:dyDescent="0.2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x14ac:dyDescent="0.2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52">
        <f>IF(J31&gt;J27,J31-J27,0)</f>
        <v>11404172</v>
      </c>
      <c r="K33" s="52">
        <f>IF(K31&gt;K27,K31-K27,0)</f>
        <v>92436</v>
      </c>
    </row>
    <row r="34" spans="1:11" x14ac:dyDescent="0.2">
      <c r="A34" s="225" t="s">
        <v>160</v>
      </c>
      <c r="B34" s="236"/>
      <c r="C34" s="236"/>
      <c r="D34" s="236"/>
      <c r="E34" s="236"/>
      <c r="F34" s="236"/>
      <c r="G34" s="236"/>
      <c r="H34" s="236"/>
      <c r="I34" s="271"/>
      <c r="J34" s="271"/>
      <c r="K34" s="272"/>
    </row>
    <row r="35" spans="1:11" x14ac:dyDescent="0.2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130">
        <v>0</v>
      </c>
      <c r="K35" s="130">
        <v>0</v>
      </c>
    </row>
    <row r="36" spans="1:11" x14ac:dyDescent="0.2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130">
        <v>18636778</v>
      </c>
      <c r="K36" s="130">
        <v>10018278</v>
      </c>
    </row>
    <row r="37" spans="1:11" x14ac:dyDescent="0.2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130">
        <v>0</v>
      </c>
      <c r="K37" s="130">
        <v>0</v>
      </c>
    </row>
    <row r="38" spans="1:11" x14ac:dyDescent="0.2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52">
        <f>SUM(J35:J37)</f>
        <v>18636778</v>
      </c>
      <c r="K38" s="52">
        <f>SUM(K35:K37)</f>
        <v>10018278</v>
      </c>
    </row>
    <row r="39" spans="1:11" x14ac:dyDescent="0.2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130">
        <v>0</v>
      </c>
      <c r="K39" s="130">
        <v>0</v>
      </c>
    </row>
    <row r="40" spans="1:11" x14ac:dyDescent="0.2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130">
        <v>0</v>
      </c>
      <c r="K40" s="130">
        <v>0</v>
      </c>
    </row>
    <row r="41" spans="1:11" x14ac:dyDescent="0.2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130">
        <v>0</v>
      </c>
      <c r="K41" s="130">
        <v>0</v>
      </c>
    </row>
    <row r="42" spans="1:11" x14ac:dyDescent="0.2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130">
        <v>0</v>
      </c>
      <c r="K42" s="130">
        <v>0</v>
      </c>
    </row>
    <row r="43" spans="1:11" x14ac:dyDescent="0.2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130">
        <v>10001000</v>
      </c>
      <c r="K43" s="130">
        <v>0</v>
      </c>
    </row>
    <row r="44" spans="1:11" x14ac:dyDescent="0.2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52">
        <f>SUM(J39:J43)</f>
        <v>10001000</v>
      </c>
      <c r="K44" s="52">
        <f>SUM(K39:K43)</f>
        <v>0</v>
      </c>
    </row>
    <row r="45" spans="1:11" x14ac:dyDescent="0.2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52">
        <f>IF(J38&gt;J44,J38-J44,0)</f>
        <v>8635778</v>
      </c>
      <c r="K45" s="52">
        <f>IF(K38&gt;K44,K38-K44,0)</f>
        <v>10018278</v>
      </c>
    </row>
    <row r="46" spans="1:11" x14ac:dyDescent="0.2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x14ac:dyDescent="0.2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52">
        <f>IF(J19-J20+J32-J33+J45-J46&gt;0,J19-J20+J32-J33+J45-J46,0)</f>
        <v>6558817</v>
      </c>
      <c r="K47" s="52">
        <f>IF(K19-K20+K32-K33+K45-K46&gt;0,K19-K20+K32-K33+K45-K46,0)</f>
        <v>16845789</v>
      </c>
    </row>
    <row r="48" spans="1:11" x14ac:dyDescent="0.2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x14ac:dyDescent="0.2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130">
        <v>45634227</v>
      </c>
      <c r="K49" s="130">
        <v>52193044</v>
      </c>
    </row>
    <row r="50" spans="1:11" x14ac:dyDescent="0.2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130">
        <v>6558817</v>
      </c>
      <c r="K50" s="130">
        <v>16845789</v>
      </c>
    </row>
    <row r="51" spans="1:11" x14ac:dyDescent="0.2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130">
        <v>0</v>
      </c>
      <c r="K51" s="130">
        <v>0</v>
      </c>
    </row>
    <row r="52" spans="1:11" x14ac:dyDescent="0.2">
      <c r="A52" s="241" t="s">
        <v>177</v>
      </c>
      <c r="B52" s="242"/>
      <c r="C52" s="242"/>
      <c r="D52" s="242"/>
      <c r="E52" s="242"/>
      <c r="F52" s="242"/>
      <c r="G52" s="242"/>
      <c r="H52" s="242"/>
      <c r="I52" s="4">
        <v>44</v>
      </c>
      <c r="J52" s="60">
        <f>J49+J50-J51</f>
        <v>52193044</v>
      </c>
      <c r="K52" s="60">
        <f>K49+K50-K51</f>
        <v>69038833</v>
      </c>
    </row>
  </sheetData>
  <protectedRanges>
    <protectedRange sqref="J7:K12" name="Range1_7"/>
    <protectedRange sqref="J14:K17" name="Range1_1_1"/>
    <protectedRange sqref="J22:K26" name="Range1_2_2"/>
    <protectedRange sqref="J28:K30" name="Range1_3_1"/>
    <protectedRange sqref="J35:K37" name="Range1_4_1"/>
    <protectedRange sqref="J39:K43" name="Range1_5_3"/>
    <protectedRange sqref="J49:K51" name="Range1_6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27:K27 J38:K38 J44:K48 J13:K13 J31:K33 J18:K20 J52:K52" xr:uid="{00000000-0002-0000-0300-000000000000}">
      <formula1>0</formula1>
    </dataValidation>
    <dataValidation operator="greaterThan" allowBlank="1" showInputMessage="1" showErrorMessage="1" sqref="J7:K12 J39:K43 J49:K51 J28:K30 J14:K17 J22:K26 J35:K37" xr:uid="{00000000-0002-0000-0300-000001000000}"/>
  </dataValidations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54"/>
  <sheetViews>
    <sheetView view="pageBreakPreview" zoomScale="110" zoomScaleNormal="100" workbookViewId="0">
      <selection activeCell="A39" sqref="A39:H39"/>
    </sheetView>
  </sheetViews>
  <sheetFormatPr defaultRowHeight="12.75" x14ac:dyDescent="0.2"/>
  <cols>
    <col min="1" max="16384" width="9.140625" style="51"/>
  </cols>
  <sheetData>
    <row r="1" spans="1:11" ht="12.75" customHeight="1" x14ac:dyDescent="0.2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 x14ac:dyDescent="0.2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x14ac:dyDescent="0.2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 x14ac:dyDescent="0.2">
      <c r="A4" s="269" t="s">
        <v>59</v>
      </c>
      <c r="B4" s="269"/>
      <c r="C4" s="269"/>
      <c r="D4" s="269"/>
      <c r="E4" s="269"/>
      <c r="F4" s="269"/>
      <c r="G4" s="269"/>
      <c r="H4" s="269"/>
      <c r="I4" s="65" t="s">
        <v>279</v>
      </c>
      <c r="J4" s="66" t="s">
        <v>319</v>
      </c>
      <c r="K4" s="66" t="s">
        <v>320</v>
      </c>
    </row>
    <row r="5" spans="1:11" x14ac:dyDescent="0.2">
      <c r="A5" s="274">
        <v>1</v>
      </c>
      <c r="B5" s="274"/>
      <c r="C5" s="274"/>
      <c r="D5" s="274"/>
      <c r="E5" s="274"/>
      <c r="F5" s="274"/>
      <c r="G5" s="274"/>
      <c r="H5" s="274"/>
      <c r="I5" s="71">
        <v>2</v>
      </c>
      <c r="J5" s="72" t="s">
        <v>283</v>
      </c>
      <c r="K5" s="72" t="s">
        <v>284</v>
      </c>
    </row>
    <row r="6" spans="1:11" x14ac:dyDescent="0.2">
      <c r="A6" s="225" t="s">
        <v>156</v>
      </c>
      <c r="B6" s="236"/>
      <c r="C6" s="236"/>
      <c r="D6" s="236"/>
      <c r="E6" s="236"/>
      <c r="F6" s="236"/>
      <c r="G6" s="236"/>
      <c r="H6" s="236"/>
      <c r="I6" s="271"/>
      <c r="J6" s="271"/>
      <c r="K6" s="272"/>
    </row>
    <row r="7" spans="1:11" x14ac:dyDescent="0.2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x14ac:dyDescent="0.2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x14ac:dyDescent="0.2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x14ac:dyDescent="0.2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x14ac:dyDescent="0.2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x14ac:dyDescent="0.2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3">
        <f>SUM(J7:J11)</f>
        <v>0</v>
      </c>
      <c r="K12" s="52">
        <f>SUM(K7:K11)</f>
        <v>0</v>
      </c>
    </row>
    <row r="13" spans="1:11" x14ac:dyDescent="0.2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x14ac:dyDescent="0.2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x14ac:dyDescent="0.2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x14ac:dyDescent="0.2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x14ac:dyDescent="0.2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x14ac:dyDescent="0.2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x14ac:dyDescent="0.2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3">
        <f>SUM(J13:J18)</f>
        <v>0</v>
      </c>
      <c r="K19" s="52">
        <f>SUM(K13:K18)</f>
        <v>0</v>
      </c>
    </row>
    <row r="20" spans="1:11" x14ac:dyDescent="0.2">
      <c r="A20" s="219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x14ac:dyDescent="0.2">
      <c r="A21" s="222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x14ac:dyDescent="0.2">
      <c r="A22" s="225" t="s">
        <v>159</v>
      </c>
      <c r="B22" s="236"/>
      <c r="C22" s="236"/>
      <c r="D22" s="236"/>
      <c r="E22" s="236"/>
      <c r="F22" s="236"/>
      <c r="G22" s="236"/>
      <c r="H22" s="236"/>
      <c r="I22" s="271"/>
      <c r="J22" s="271"/>
      <c r="K22" s="272"/>
    </row>
    <row r="23" spans="1:11" x14ac:dyDescent="0.2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x14ac:dyDescent="0.2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x14ac:dyDescent="0.2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x14ac:dyDescent="0.2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x14ac:dyDescent="0.2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x14ac:dyDescent="0.2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3">
        <f>SUM(J23:J27)</f>
        <v>0</v>
      </c>
      <c r="K28" s="52">
        <f>SUM(K23:K27)</f>
        <v>0</v>
      </c>
    </row>
    <row r="29" spans="1:11" x14ac:dyDescent="0.2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x14ac:dyDescent="0.2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x14ac:dyDescent="0.2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x14ac:dyDescent="0.2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3">
        <f>SUM(J29:J31)</f>
        <v>0</v>
      </c>
      <c r="K32" s="52">
        <f>SUM(K29:K31)</f>
        <v>0</v>
      </c>
    </row>
    <row r="33" spans="1:11" x14ac:dyDescent="0.2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x14ac:dyDescent="0.2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x14ac:dyDescent="0.2">
      <c r="A35" s="225" t="s">
        <v>160</v>
      </c>
      <c r="B35" s="236"/>
      <c r="C35" s="236"/>
      <c r="D35" s="236"/>
      <c r="E35" s="236"/>
      <c r="F35" s="236"/>
      <c r="G35" s="236"/>
      <c r="H35" s="236"/>
      <c r="I35" s="271">
        <v>0</v>
      </c>
      <c r="J35" s="271"/>
      <c r="K35" s="272"/>
    </row>
    <row r="36" spans="1:11" x14ac:dyDescent="0.2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x14ac:dyDescent="0.2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x14ac:dyDescent="0.2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x14ac:dyDescent="0.2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3">
        <f>SUM(J36:J38)</f>
        <v>0</v>
      </c>
      <c r="K39" s="52">
        <f>SUM(K36:K38)</f>
        <v>0</v>
      </c>
    </row>
    <row r="40" spans="1:11" x14ac:dyDescent="0.2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x14ac:dyDescent="0.2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x14ac:dyDescent="0.2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x14ac:dyDescent="0.2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x14ac:dyDescent="0.2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x14ac:dyDescent="0.2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3">
        <f>SUM(J40:J44)</f>
        <v>0</v>
      </c>
      <c r="K45" s="52">
        <f>SUM(K40:K44)</f>
        <v>0</v>
      </c>
    </row>
    <row r="46" spans="1:11" x14ac:dyDescent="0.2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x14ac:dyDescent="0.2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x14ac:dyDescent="0.2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x14ac:dyDescent="0.2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x14ac:dyDescent="0.2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x14ac:dyDescent="0.2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x14ac:dyDescent="0.2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x14ac:dyDescent="0.2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4">
        <f>J50+J51-J52</f>
        <v>0</v>
      </c>
      <c r="K53" s="60">
        <f>K50+K51-K52</f>
        <v>0</v>
      </c>
    </row>
    <row r="54" spans="1:11" x14ac:dyDescent="0.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 xr:uid="{00000000-0002-0000-0400-000000000000}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 xr:uid="{00000000-0002-0000-0400-000001000000}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 xr:uid="{00000000-0002-0000-0400-000002000000}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25"/>
  <sheetViews>
    <sheetView view="pageBreakPreview" zoomScale="125" zoomScaleNormal="100" workbookViewId="0">
      <selection sqref="A1:K1"/>
    </sheetView>
  </sheetViews>
  <sheetFormatPr defaultRowHeight="12.75" x14ac:dyDescent="0.2"/>
  <cols>
    <col min="1" max="4" width="9.140625" style="75"/>
    <col min="5" max="5" width="10.140625" style="75" bestFit="1" customWidth="1"/>
    <col min="6" max="9" width="9.140625" style="75"/>
    <col min="10" max="11" width="9.5703125" style="75" bestFit="1" customWidth="1"/>
    <col min="12" max="16384" width="9.140625" style="75"/>
  </cols>
  <sheetData>
    <row r="1" spans="1:12" x14ac:dyDescent="0.2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4"/>
    </row>
    <row r="2" spans="1:12" ht="15.75" x14ac:dyDescent="0.2">
      <c r="A2" s="42"/>
      <c r="B2" s="73"/>
      <c r="C2" s="296" t="s">
        <v>282</v>
      </c>
      <c r="D2" s="296"/>
      <c r="E2" s="76">
        <v>43221</v>
      </c>
      <c r="F2" s="43" t="s">
        <v>250</v>
      </c>
      <c r="G2" s="297">
        <v>43585</v>
      </c>
      <c r="H2" s="298"/>
      <c r="I2" s="73"/>
      <c r="J2" s="73"/>
      <c r="K2" s="73"/>
      <c r="L2" s="77"/>
    </row>
    <row r="3" spans="1:12" ht="23.25" x14ac:dyDescent="0.2">
      <c r="A3" s="299" t="s">
        <v>59</v>
      </c>
      <c r="B3" s="299"/>
      <c r="C3" s="299"/>
      <c r="D3" s="299"/>
      <c r="E3" s="299"/>
      <c r="F3" s="299"/>
      <c r="G3" s="299"/>
      <c r="H3" s="299"/>
      <c r="I3" s="79" t="s">
        <v>305</v>
      </c>
      <c r="J3" s="80" t="s">
        <v>150</v>
      </c>
      <c r="K3" s="80" t="s">
        <v>151</v>
      </c>
    </row>
    <row r="4" spans="1:12" x14ac:dyDescent="0.2">
      <c r="A4" s="300">
        <v>1</v>
      </c>
      <c r="B4" s="300"/>
      <c r="C4" s="300"/>
      <c r="D4" s="300"/>
      <c r="E4" s="300"/>
      <c r="F4" s="300"/>
      <c r="G4" s="300"/>
      <c r="H4" s="300"/>
      <c r="I4" s="82">
        <v>2</v>
      </c>
      <c r="J4" s="81" t="s">
        <v>283</v>
      </c>
      <c r="K4" s="81" t="s">
        <v>284</v>
      </c>
    </row>
    <row r="5" spans="1:12" x14ac:dyDescent="0.2">
      <c r="A5" s="288" t="s">
        <v>285</v>
      </c>
      <c r="B5" s="289"/>
      <c r="C5" s="289"/>
      <c r="D5" s="289"/>
      <c r="E5" s="289"/>
      <c r="F5" s="289"/>
      <c r="G5" s="289"/>
      <c r="H5" s="289"/>
      <c r="I5" s="44">
        <v>1</v>
      </c>
      <c r="J5" s="6">
        <v>149874600</v>
      </c>
      <c r="K5" s="135">
        <v>149874600</v>
      </c>
    </row>
    <row r="6" spans="1:12" x14ac:dyDescent="0.2">
      <c r="A6" s="288" t="s">
        <v>286</v>
      </c>
      <c r="B6" s="289"/>
      <c r="C6" s="289"/>
      <c r="D6" s="289"/>
      <c r="E6" s="289"/>
      <c r="F6" s="289"/>
      <c r="G6" s="289"/>
      <c r="H6" s="289"/>
      <c r="I6" s="44">
        <v>2</v>
      </c>
      <c r="J6" s="7">
        <v>0</v>
      </c>
      <c r="K6" s="136"/>
    </row>
    <row r="7" spans="1:12" x14ac:dyDescent="0.2">
      <c r="A7" s="288" t="s">
        <v>287</v>
      </c>
      <c r="B7" s="289"/>
      <c r="C7" s="289"/>
      <c r="D7" s="289"/>
      <c r="E7" s="289"/>
      <c r="F7" s="289"/>
      <c r="G7" s="289"/>
      <c r="H7" s="289"/>
      <c r="I7" s="44">
        <v>3</v>
      </c>
      <c r="J7" s="7">
        <v>5696934</v>
      </c>
      <c r="K7" s="136">
        <v>5788905</v>
      </c>
    </row>
    <row r="8" spans="1:12" x14ac:dyDescent="0.2">
      <c r="A8" s="288" t="s">
        <v>288</v>
      </c>
      <c r="B8" s="289"/>
      <c r="C8" s="289"/>
      <c r="D8" s="289"/>
      <c r="E8" s="289"/>
      <c r="F8" s="289"/>
      <c r="G8" s="289"/>
      <c r="H8" s="289"/>
      <c r="I8" s="44">
        <v>4</v>
      </c>
      <c r="J8" s="7">
        <v>3034365</v>
      </c>
      <c r="K8" s="136">
        <v>143942</v>
      </c>
    </row>
    <row r="9" spans="1:12" x14ac:dyDescent="0.2">
      <c r="A9" s="288" t="s">
        <v>289</v>
      </c>
      <c r="B9" s="289"/>
      <c r="C9" s="289"/>
      <c r="D9" s="289"/>
      <c r="E9" s="289"/>
      <c r="F9" s="289"/>
      <c r="G9" s="289"/>
      <c r="H9" s="289"/>
      <c r="I9" s="44">
        <v>5</v>
      </c>
      <c r="J9" s="7">
        <v>-2890422</v>
      </c>
      <c r="K9" s="136">
        <v>-3693607</v>
      </c>
    </row>
    <row r="10" spans="1:12" x14ac:dyDescent="0.2">
      <c r="A10" s="288" t="s">
        <v>290</v>
      </c>
      <c r="B10" s="289"/>
      <c r="C10" s="289"/>
      <c r="D10" s="289"/>
      <c r="E10" s="289"/>
      <c r="F10" s="289"/>
      <c r="G10" s="289"/>
      <c r="H10" s="289"/>
      <c r="I10" s="44">
        <v>6</v>
      </c>
      <c r="J10" s="7">
        <v>0</v>
      </c>
      <c r="K10" s="7">
        <v>0</v>
      </c>
    </row>
    <row r="11" spans="1:12" x14ac:dyDescent="0.2">
      <c r="A11" s="288" t="s">
        <v>291</v>
      </c>
      <c r="B11" s="289"/>
      <c r="C11" s="289"/>
      <c r="D11" s="289"/>
      <c r="E11" s="289"/>
      <c r="F11" s="289"/>
      <c r="G11" s="289"/>
      <c r="H11" s="289"/>
      <c r="I11" s="44">
        <v>7</v>
      </c>
      <c r="J11" s="7">
        <v>0</v>
      </c>
      <c r="K11" s="7">
        <v>0</v>
      </c>
    </row>
    <row r="12" spans="1:12" x14ac:dyDescent="0.2">
      <c r="A12" s="288" t="s">
        <v>292</v>
      </c>
      <c r="B12" s="289"/>
      <c r="C12" s="289"/>
      <c r="D12" s="289"/>
      <c r="E12" s="289"/>
      <c r="F12" s="289"/>
      <c r="G12" s="289"/>
      <c r="H12" s="289"/>
      <c r="I12" s="44">
        <v>8</v>
      </c>
      <c r="J12" s="7">
        <v>0</v>
      </c>
      <c r="K12" s="7">
        <v>0</v>
      </c>
    </row>
    <row r="13" spans="1:12" x14ac:dyDescent="0.2">
      <c r="A13" s="288" t="s">
        <v>293</v>
      </c>
      <c r="B13" s="289"/>
      <c r="C13" s="289"/>
      <c r="D13" s="289"/>
      <c r="E13" s="289"/>
      <c r="F13" s="289"/>
      <c r="G13" s="289"/>
      <c r="H13" s="289"/>
      <c r="I13" s="44">
        <v>9</v>
      </c>
      <c r="J13" s="7">
        <v>0</v>
      </c>
      <c r="K13" s="7">
        <v>0</v>
      </c>
    </row>
    <row r="14" spans="1:12" x14ac:dyDescent="0.2">
      <c r="A14" s="290" t="s">
        <v>294</v>
      </c>
      <c r="B14" s="291"/>
      <c r="C14" s="291"/>
      <c r="D14" s="291"/>
      <c r="E14" s="291"/>
      <c r="F14" s="291"/>
      <c r="G14" s="291"/>
      <c r="H14" s="291"/>
      <c r="I14" s="44">
        <v>10</v>
      </c>
      <c r="J14" s="52">
        <f>SUM(J5:J13)</f>
        <v>155715477</v>
      </c>
      <c r="K14" s="52">
        <f>SUM(K5:K13)</f>
        <v>152113840</v>
      </c>
    </row>
    <row r="15" spans="1:12" x14ac:dyDescent="0.2">
      <c r="A15" s="288" t="s">
        <v>295</v>
      </c>
      <c r="B15" s="289"/>
      <c r="C15" s="289"/>
      <c r="D15" s="289"/>
      <c r="E15" s="289"/>
      <c r="F15" s="289"/>
      <c r="G15" s="289"/>
      <c r="H15" s="289"/>
      <c r="I15" s="44">
        <v>11</v>
      </c>
      <c r="J15" s="7">
        <v>0</v>
      </c>
      <c r="K15" s="7">
        <v>0</v>
      </c>
    </row>
    <row r="16" spans="1:12" x14ac:dyDescent="0.2">
      <c r="A16" s="288" t="s">
        <v>296</v>
      </c>
      <c r="B16" s="289"/>
      <c r="C16" s="289"/>
      <c r="D16" s="289"/>
      <c r="E16" s="289"/>
      <c r="F16" s="289"/>
      <c r="G16" s="289"/>
      <c r="H16" s="289"/>
      <c r="I16" s="44">
        <v>12</v>
      </c>
      <c r="J16" s="7">
        <v>0</v>
      </c>
      <c r="K16" s="7">
        <v>0</v>
      </c>
    </row>
    <row r="17" spans="1:11" x14ac:dyDescent="0.2">
      <c r="A17" s="288" t="s">
        <v>297</v>
      </c>
      <c r="B17" s="289"/>
      <c r="C17" s="289"/>
      <c r="D17" s="289"/>
      <c r="E17" s="289"/>
      <c r="F17" s="289"/>
      <c r="G17" s="289"/>
      <c r="H17" s="289"/>
      <c r="I17" s="44">
        <v>13</v>
      </c>
      <c r="J17" s="7">
        <v>0</v>
      </c>
      <c r="K17" s="7">
        <v>0</v>
      </c>
    </row>
    <row r="18" spans="1:11" x14ac:dyDescent="0.2">
      <c r="A18" s="288" t="s">
        <v>298</v>
      </c>
      <c r="B18" s="289"/>
      <c r="C18" s="289"/>
      <c r="D18" s="289"/>
      <c r="E18" s="289"/>
      <c r="F18" s="289"/>
      <c r="G18" s="289"/>
      <c r="H18" s="289"/>
      <c r="I18" s="44">
        <v>14</v>
      </c>
      <c r="J18" s="7">
        <v>0</v>
      </c>
      <c r="K18" s="7">
        <v>0</v>
      </c>
    </row>
    <row r="19" spans="1:11" x14ac:dyDescent="0.2">
      <c r="A19" s="288" t="s">
        <v>299</v>
      </c>
      <c r="B19" s="289"/>
      <c r="C19" s="289"/>
      <c r="D19" s="289"/>
      <c r="E19" s="289"/>
      <c r="F19" s="289"/>
      <c r="G19" s="289"/>
      <c r="H19" s="289"/>
      <c r="I19" s="44">
        <v>15</v>
      </c>
      <c r="J19" s="7">
        <v>0</v>
      </c>
      <c r="K19" s="7">
        <v>0</v>
      </c>
    </row>
    <row r="20" spans="1:11" x14ac:dyDescent="0.2">
      <c r="A20" s="288" t="s">
        <v>300</v>
      </c>
      <c r="B20" s="289"/>
      <c r="C20" s="289"/>
      <c r="D20" s="289"/>
      <c r="E20" s="289"/>
      <c r="F20" s="289"/>
      <c r="G20" s="289"/>
      <c r="H20" s="289"/>
      <c r="I20" s="44">
        <v>16</v>
      </c>
      <c r="J20" s="7">
        <v>-2890422</v>
      </c>
      <c r="K20" s="136">
        <v>-3693607</v>
      </c>
    </row>
    <row r="21" spans="1:11" x14ac:dyDescent="0.2">
      <c r="A21" s="290" t="s">
        <v>301</v>
      </c>
      <c r="B21" s="291"/>
      <c r="C21" s="291"/>
      <c r="D21" s="291"/>
      <c r="E21" s="291"/>
      <c r="F21" s="291"/>
      <c r="G21" s="291"/>
      <c r="H21" s="291"/>
      <c r="I21" s="44">
        <v>17</v>
      </c>
      <c r="J21" s="60">
        <f>SUM(J15:J20)</f>
        <v>-2890422</v>
      </c>
      <c r="K21" s="60">
        <f>SUM(K15:K20)</f>
        <v>-3693607</v>
      </c>
    </row>
    <row r="22" spans="1:11" x14ac:dyDescent="0.2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x14ac:dyDescent="0.2">
      <c r="A23" s="280" t="s">
        <v>302</v>
      </c>
      <c r="B23" s="281"/>
      <c r="C23" s="281"/>
      <c r="D23" s="281"/>
      <c r="E23" s="281"/>
      <c r="F23" s="281"/>
      <c r="G23" s="281"/>
      <c r="H23" s="281"/>
      <c r="I23" s="46">
        <v>18</v>
      </c>
      <c r="J23" s="45"/>
      <c r="K23" s="45"/>
    </row>
    <row r="24" spans="1:11" ht="17.25" customHeight="1" x14ac:dyDescent="0.2">
      <c r="A24" s="282" t="s">
        <v>303</v>
      </c>
      <c r="B24" s="283"/>
      <c r="C24" s="283"/>
      <c r="D24" s="283"/>
      <c r="E24" s="283"/>
      <c r="F24" s="283"/>
      <c r="G24" s="283"/>
      <c r="H24" s="283"/>
      <c r="I24" s="47">
        <v>19</v>
      </c>
      <c r="J24" s="78"/>
      <c r="K24" s="78"/>
    </row>
    <row r="25" spans="1:11" ht="30" customHeight="1" x14ac:dyDescent="0.2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 xr:uid="{00000000-0002-0000-0500-000000000000}">
      <formula1>9999999999</formula1>
    </dataValidation>
    <dataValidation type="whole" operator="notEqual" allowBlank="1" showInputMessage="1" showErrorMessage="1" errorTitle="Pogrešan unos" error="Mogu se unijeti samo cjelobrojne vrijednosti." sqref="J5:K13 J15:K20" xr:uid="{00000000-0002-0000-0500-000001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 xr:uid="{00000000-0002-0000-0500-000002000000}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 xr:uid="{00000000-0002-0000-0500-000003000000}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 x14ac:dyDescent="0.2">
      <c r="A4" s="302" t="s">
        <v>316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 x14ac:dyDescent="0.2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 x14ac:dyDescent="0.2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 x14ac:dyDescent="0.2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 x14ac:dyDescent="0.2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 x14ac:dyDescent="0.2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 x14ac:dyDescent="0.2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x14ac:dyDescent="0.2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 x14ac:dyDescent="0.2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Kovac Tanja</cp:lastModifiedBy>
  <cp:lastPrinted>2019-06-10T11:12:23Z</cp:lastPrinted>
  <dcterms:created xsi:type="dcterms:W3CDTF">2008-10-17T11:51:54Z</dcterms:created>
  <dcterms:modified xsi:type="dcterms:W3CDTF">2019-06-10T11:12:26Z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