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3525" yWindow="1485" windowWidth="15480" windowHeight="1089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K53" i="20" l="1"/>
  <c r="K22" i="18"/>
  <c r="K16" i="18"/>
  <c r="K7" i="18"/>
  <c r="K12" i="18"/>
  <c r="K27" i="18"/>
  <c r="K33" i="18"/>
  <c r="K101" i="19"/>
  <c r="K91" i="19"/>
  <c r="K87" i="19"/>
  <c r="K83" i="19"/>
  <c r="K80" i="19"/>
  <c r="K73" i="19"/>
  <c r="K57" i="19"/>
  <c r="K50" i="19"/>
  <c r="K42" i="19"/>
  <c r="K36" i="19"/>
  <c r="K27" i="19"/>
  <c r="K17" i="19"/>
  <c r="K10" i="19"/>
  <c r="J53" i="20"/>
  <c r="K54" i="21"/>
  <c r="J54" i="21"/>
  <c r="K20" i="21"/>
  <c r="K22" i="21"/>
  <c r="K13" i="21"/>
  <c r="K33" i="21"/>
  <c r="K35" i="21"/>
  <c r="K29" i="21"/>
  <c r="K34" i="21"/>
  <c r="K46" i="21"/>
  <c r="K48" i="21"/>
  <c r="K40" i="21"/>
  <c r="K47" i="21"/>
  <c r="J20" i="21"/>
  <c r="J22" i="21"/>
  <c r="J13" i="21"/>
  <c r="J21" i="21"/>
  <c r="J33" i="21"/>
  <c r="J34" i="21"/>
  <c r="J29" i="21"/>
  <c r="J35" i="21"/>
  <c r="J46" i="21"/>
  <c r="J47" i="21"/>
  <c r="J40" i="21"/>
  <c r="J48" i="21"/>
  <c r="K19" i="20"/>
  <c r="K14" i="20"/>
  <c r="K32" i="20"/>
  <c r="K28" i="20"/>
  <c r="K45" i="20"/>
  <c r="K39" i="20"/>
  <c r="J19" i="20"/>
  <c r="J14" i="20"/>
  <c r="J32" i="20"/>
  <c r="J33" i="20" s="1"/>
  <c r="J28" i="20"/>
  <c r="J45" i="20"/>
  <c r="J39" i="20"/>
  <c r="J73" i="19"/>
  <c r="J80" i="19"/>
  <c r="J83" i="19"/>
  <c r="J87" i="19"/>
  <c r="J91" i="19"/>
  <c r="J101" i="19"/>
  <c r="J10" i="19"/>
  <c r="J17" i="19"/>
  <c r="J27" i="19"/>
  <c r="J36" i="19"/>
  <c r="J42" i="19"/>
  <c r="J50" i="19"/>
  <c r="J57" i="19"/>
  <c r="J12" i="18"/>
  <c r="K57" i="18"/>
  <c r="K66" i="18" s="1"/>
  <c r="J57" i="18"/>
  <c r="J66" i="18" s="1"/>
  <c r="J7" i="18"/>
  <c r="J27" i="18"/>
  <c r="J16" i="18"/>
  <c r="J22" i="18"/>
  <c r="J33" i="18"/>
  <c r="J14" i="17"/>
  <c r="K14" i="17"/>
  <c r="J21" i="17"/>
  <c r="K21" i="17"/>
  <c r="J49" i="21"/>
  <c r="J50" i="21"/>
  <c r="K21" i="21"/>
  <c r="K49" i="21"/>
  <c r="K50" i="21"/>
  <c r="J34" i="20" l="1"/>
  <c r="K20" i="20"/>
  <c r="K33" i="20"/>
  <c r="J46" i="20"/>
  <c r="K10" i="18"/>
  <c r="K43" i="18" s="1"/>
  <c r="J47" i="20"/>
  <c r="J21" i="20"/>
  <c r="J20" i="20"/>
  <c r="K34" i="20"/>
  <c r="K21" i="20"/>
  <c r="K42" i="18"/>
  <c r="K41" i="19"/>
  <c r="K9" i="19"/>
  <c r="K46" i="20"/>
  <c r="K47" i="20"/>
  <c r="J42" i="18"/>
  <c r="J10" i="18"/>
  <c r="J43" i="18" s="1"/>
  <c r="J70" i="19"/>
  <c r="J115" i="19" s="1"/>
  <c r="K70" i="19"/>
  <c r="K115" i="19" s="1"/>
  <c r="J41" i="19"/>
  <c r="J9" i="19"/>
  <c r="J49" i="20" l="1"/>
  <c r="J48" i="20"/>
  <c r="K46" i="18"/>
  <c r="K44" i="18"/>
  <c r="K48" i="18" s="1"/>
  <c r="K49" i="18" s="1"/>
  <c r="K45" i="18"/>
  <c r="J44" i="18"/>
  <c r="J48" i="18" s="1"/>
  <c r="J50" i="18" s="1"/>
  <c r="K67" i="19"/>
  <c r="K49" i="20"/>
  <c r="K48" i="20"/>
  <c r="J46" i="18"/>
  <c r="J45" i="18"/>
  <c r="J67" i="19"/>
  <c r="J56" i="18" l="1"/>
  <c r="J67" i="18" s="1"/>
  <c r="K56" i="18"/>
  <c r="K67" i="18" s="1"/>
  <c r="K50" i="18"/>
  <c r="J49" i="18"/>
</calcChain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<sst xmlns="http://schemas.openxmlformats.org/spreadsheetml/2006/main" count="396" uniqueCount="345">
  <si>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</si>
  <si>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</si>
  <si>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</si>
  <si>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</si>
  <si>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</si>
  <si>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</si>
  <si>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</si>
  <si>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</si>
  <si>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</si>
  <si>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</si>
  <si>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</si>
  <si>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</si>
  <si>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</si>
  <si>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</si>
  <si>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</si>
  <si>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</si>
  <si>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</si>
  <si>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</si>
  <si>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</si>
  <si>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</si>
  <si>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</si>
  <si>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</si>
  <si>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</si>
  <si>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</si>
  <si>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</si>
  <si>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</si>
  <si>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</si>
  <si>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</si>
  <si>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</si>
  <si>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</si>
  <si>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</si>
  <si>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</si>
  <si>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</si>
  <si>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</si>
  <si>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</si>
  <si>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</si>
  <si>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</si>
  <si>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</si>
  <si>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</si>
  <si>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</si>
  <si>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</si>
  <si>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</si>
  <si>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</si>
  <si>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</si>
  <si>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</si>
  <si>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</si>
  <si>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</si>
  <si>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</si>
  <si>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</si>
  <si>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</si>
  <si>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</si>
  <si>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</si>
  <si>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</si>
  <si>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</si>
  <si>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</si>
  <si>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</si>
  <si>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</si>
  <si>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</si>
  <si>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</si>
  <si>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</si>
  <si>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</si>
  <si>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</si>
  <si>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</si>
  <si>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</si>
  <si>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</si>
  <si>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</si>
  <si>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</si>
  <si>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</si>
  <si>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</si>
  <si>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</si>
  <si>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</si>
  <si>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</si>
  <si>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</si>
  <si>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</si>
  <si>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</si>
  <si>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</si>
  <si>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</si>
  <si>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</si>
  <si>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</si>
  <si>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</si>
  <si>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</si>
  <si>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</si>
  <si>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</si>
  <si>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</si>
  <si>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</si>
  <si>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</si>
  <si>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</si>
  <si>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</si>
  <si>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</si>
  <si>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</si>
  <si>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</si>
  <si>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</si>
  <si>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</si>
  <si>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</si>
  <si>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</si>
  <si>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</si>
  <si>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</si>
  <si>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</si>
  <si>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</si>
  <si>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</si>
  <si>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</si>
  <si>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</si>
  <si>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</si>
  <si>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</si>
  <si>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</si>
  <si>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</si>
  <si>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</si>
  <si>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</si>
  <si>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</si>
  <si>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</si>
  <si>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</si>
  <si>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</si>
  <si>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</si>
  <si>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</si>
  <si>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</si>
  <si>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</si>
  <si>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</si>
  <si>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</si>
  <si>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</si>
  <si>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</si>
  <si>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</si>
  <si>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</si>
  <si>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</si>
  <si>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</si>
  <si>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</si>
  <si>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</si>
  <si>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</si>
  <si>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</si>
  <si>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</si>
  <si>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</si>
  <si>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</si>
  <si>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</si>
  <si>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</si>
  <si>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</si>
  <si>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</si>
  <si>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</si>
  <si>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</si>
  <si>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</si>
  <si>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</si>
  <si>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</si>
  <si>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</si>
  <si>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</si>
  <si>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</si>
  <si>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</si>
  <si>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</si>
  <si>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</si>
  <si>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</si>
  <si>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</si>
  <si>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</si>
  <si>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</si>
  <si>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</si>
  <si>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</si>
  <si>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</si>
  <si>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</si>
  <si>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</si>
  <si>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</si>
  <si>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</si>
  <si>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</si>
  <si>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</si>
  <si>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</si>
  <si>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</si>
  <si>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</si>
  <si>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</si>
  <si>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</si>
  <si>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</si>
  <si>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</si>
  <si>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</si>
  <si>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</si>
  <si>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</si>
  <si>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</si>
  <si>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</si>
  <si>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</si>
  <si>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</si>
  <si>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</si>
  <si>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</si>
  <si>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</si>
  <si>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</si>
  <si>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</si>
  <si>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</si>
  <si>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</si>
  <si>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</si>
  <si>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</si>
  <si>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</si>
  <si>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</si>
  <si>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</si>
  <si>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</si>
  <si>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</si>
  <si>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</si>
  <si>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</si>
  <si>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</si>
  <si>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</si>
  <si>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</si>
  <si>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</si>
  <si>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</si>
  <si>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</si>
  <si>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</si>
  <si>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</si>
  <si>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</si>
  <si>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</si>
  <si>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</si>
  <si>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</si>
  <si>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</si>
  <si>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</si>
  <si>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</si>
  <si>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</si>
  <si>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</si>
  <si>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</si>
  <si>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</si>
  <si>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</si>
  <si>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</si>
  <si>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</si>
  <si>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</si>
  <si>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</si>
  <si>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</si>
  <si>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</si>
  <si>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</si>
  <si>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</si>
  <si>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</si>
  <si>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</si>
  <si>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</si>
  <si>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</si>
  <si>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</si>
  <si>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</si>
  <si>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</si>
  <si>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</si>
  <si>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</si>
  <si>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</si>
  <si>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</si>
  <si>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</si>
  <si>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</si>
  <si>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</si>
  <si>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</si>
  <si>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</si>
  <si>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</si>
  <si>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</si>
  <si>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</si>
  <si>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</si>
  <si>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</si>
  <si>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</si>
  <si>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</si>
  <si>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</si>
  <si>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</si>
  <si>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</si>
  <si>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</si>
  <si>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</si>
  <si>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</si>
  <si>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</si>
  <si>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</si>
  <si>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</si>
  <si>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</si>
  <si>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</si>
  <si>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</si>
  <si>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</si>
  <si>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</si>
  <si>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</si>
  <si>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</si>
  <si>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</si>
  <si>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</si>
  <si>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</si>
  <si>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</si>
  <si>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</si>
  <si>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</si>
  <si>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</si>
  <si>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</si>
  <si>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</si>
  <si>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</si>
  <si>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</si>
  <si>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</si>
  <si>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</si>
  <si>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</si>
  <si>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</si>
  <si>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</si>
  <si>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</si>
  <si>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</si>
  <si>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</si>
  <si>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</si>
  <si>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</si>
  <si>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</si>
  <si>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</si>
  <si>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</si>
  <si>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</si>
  <si>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</si>
  <si>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</si>
  <si>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</si>
  <si>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</si>
  <si>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</si>
  <si>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</si>
  <si>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</si>
  <si>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</si>
  <si>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</si>
  <si>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</si>
  <si>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</si>
  <si>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</si>
  <si>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</si>
  <si>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</si>
  <si>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</si>
  <si>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</si>
  <si>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</si>
  <si>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</si>
  <si>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</si>
  <si>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</si>
  <si>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</si>
  <si>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</si>
  <si>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</si>
  <si>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</si>
  <si>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</si>
  <si>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</si>
  <si>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</si>
  <si>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</si>
  <si>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</si>
  <si>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</si>
  <si>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</si>
  <si>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</si>
  <si>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</si>
  <si>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</si>
  <si>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</si>
  <si>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</si>
  <si>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</si>
  <si>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</si>
  <si>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</si>
  <si>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</si>
  <si>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</si>
  <si>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</si>
  <si>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</si>
  <si>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03040356</t>
  </si>
  <si>
    <t>010003021</t>
  </si>
  <si>
    <t>29531974087</t>
  </si>
  <si>
    <t>BILOKALNIK-IPA d.d.</t>
  </si>
  <si>
    <t>KOPRIVNICA</t>
  </si>
  <si>
    <t>www.bilokalnik.hr</t>
  </si>
  <si>
    <t>KOPRIVNIČKO-KRIŽEVAČKA</t>
  </si>
  <si>
    <t>NE</t>
  </si>
  <si>
    <t>1721</t>
  </si>
  <si>
    <t>Kovač Tanja</t>
  </si>
  <si>
    <t>048 639602</t>
  </si>
  <si>
    <t>048 647637</t>
  </si>
  <si>
    <t>tanja.kovac@bilokalnik.hr</t>
  </si>
  <si>
    <t>Obveznik: Bilokalnik-IPA d.d.</t>
  </si>
  <si>
    <t>Soldo Ana</t>
  </si>
  <si>
    <t>Dravska ulica 19</t>
  </si>
  <si>
    <t>bilokalnik.ipa@bilokalnik.hr</t>
  </si>
  <si>
    <t>1.5.2017.</t>
  </si>
  <si>
    <t>30.04.2018.</t>
  </si>
  <si>
    <t>stanje na dan 30.04.2018.</t>
  </si>
  <si>
    <t>u razdoblju 01.05.2017. do 30.04.2018.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</si>
</sst>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3" fillId="0" borderId="1" xfId="4" applyNumberFormat="1" applyFont="1" applyFill="1" applyBorder="1" applyAlignment="1" applyProtection="1">
      <alignment horizontal="right" vertical="center"/>
      <protection hidden="1"/>
    </xf>
    <xf numFmtId="3" fontId="2" fillId="0" borderId="1" xfId="4" applyNumberFormat="1" applyFont="1" applyFill="1" applyBorder="1" applyAlignment="1" applyProtection="1">
      <alignment horizontal="right" vertical="center"/>
      <protection locked="0"/>
    </xf>
    <xf numFmtId="3" fontId="2" fillId="0" borderId="1" xfId="4" applyNumberFormat="1" applyFont="1" applyFill="1" applyBorder="1" applyAlignment="1" applyProtection="1">
      <alignment horizontal="right" vertical="center"/>
      <protection hidden="1"/>
    </xf>
    <xf numFmtId="3" fontId="2" fillId="0" borderId="5" xfId="4" applyNumberFormat="1" applyFont="1" applyFill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0" fontId="7" fillId="0" borderId="19" xfId="3" applyFont="1" applyBorder="1" applyAlignment="1">
      <alignment horizontal="left" vertical="center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8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4" fillId="2" borderId="18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8" xfId="1" applyNumberFormat="1" applyFill="1" applyBorder="1" applyAlignment="1" applyProtection="1">
      <alignment horizontal="left" vertical="center"/>
      <protection locked="0" hidden="1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vertical="center"/>
    </xf>
    <xf numFmtId="0" fontId="19" fillId="4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5" xfId="0" applyFont="1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vertical="center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1" fillId="4" borderId="26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11" fillId="5" borderId="25" xfId="0" applyFont="1" applyFill="1" applyBorder="1" applyAlignment="1" applyProtection="1">
      <alignment vertical="center" wrapText="1"/>
      <protection hidden="1"/>
    </xf>
    <xf numFmtId="0" fontId="11" fillId="5" borderId="26" xfId="0" applyFont="1" applyFill="1" applyBorder="1" applyAlignment="1" applyProtection="1">
      <alignment vertical="center" wrapText="1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vertical="center" wrapText="1"/>
    </xf>
    <xf numFmtId="0" fontId="19" fillId="6" borderId="27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5" xfId="0" applyFont="1" applyFill="1" applyBorder="1" applyAlignment="1" applyProtection="1">
      <alignment vertical="center" wrapText="1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Stil 1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ja.kovac@bilokalnik.hr" TargetMode="External"/><Relationship Id="rId2" Type="http://schemas.openxmlformats.org/officeDocument/2006/relationships/hyperlink" Target="http://www.bilokalnik.hr/" TargetMode="External"/><Relationship Id="rId1" Type="http://schemas.openxmlformats.org/officeDocument/2006/relationships/hyperlink" Target="mailto:bilokalnik.ipa@bilokaln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view="pageBreakPreview" zoomScale="110" zoomScaleNormal="100" zoomScaleSheetLayoutView="100" workbookViewId="0">
      <selection sqref="A1:C1"/>
    </sheetView>
  </sheetViews>
  <sheetFormatPr defaultRowHeight="12.75" x14ac:dyDescent="0.2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 x14ac:dyDescent="0.2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27" t="s">
        <v>257</v>
      </c>
      <c r="B2" s="127"/>
      <c r="C2" s="127"/>
      <c r="D2" s="128"/>
      <c r="E2" s="24" t="s">
        <v>341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x14ac:dyDescent="0.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">
      <c r="A4" s="129" t="s">
        <v>259</v>
      </c>
      <c r="B4" s="129"/>
      <c r="C4" s="129"/>
      <c r="D4" s="129"/>
      <c r="E4" s="129"/>
      <c r="F4" s="129"/>
      <c r="G4" s="129"/>
      <c r="H4" s="129"/>
      <c r="I4" s="129"/>
      <c r="J4" s="22"/>
      <c r="K4" s="22"/>
      <c r="L4" s="22"/>
    </row>
    <row r="5" spans="1:12" x14ac:dyDescent="0.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">
      <c r="A6" s="130" t="s">
        <v>260</v>
      </c>
      <c r="B6" s="131"/>
      <c r="C6" s="125" t="s">
        <v>324</v>
      </c>
      <c r="D6" s="126"/>
      <c r="E6" s="132"/>
      <c r="F6" s="132"/>
      <c r="G6" s="132"/>
      <c r="H6" s="132"/>
      <c r="I6" s="39"/>
      <c r="J6" s="22"/>
      <c r="K6" s="22"/>
      <c r="L6" s="22"/>
    </row>
    <row r="7" spans="1:12" x14ac:dyDescent="0.2">
      <c r="A7" s="40"/>
      <c r="B7" s="40"/>
      <c r="C7" s="31"/>
      <c r="D7" s="31"/>
      <c r="E7" s="132"/>
      <c r="F7" s="132"/>
      <c r="G7" s="132"/>
      <c r="H7" s="132"/>
      <c r="I7" s="39"/>
      <c r="J7" s="22"/>
      <c r="K7" s="22"/>
      <c r="L7" s="22"/>
    </row>
    <row r="8" spans="1:12" x14ac:dyDescent="0.2">
      <c r="A8" s="133" t="s">
        <v>261</v>
      </c>
      <c r="B8" s="134"/>
      <c r="C8" s="125" t="s">
        <v>325</v>
      </c>
      <c r="D8" s="126"/>
      <c r="E8" s="132"/>
      <c r="F8" s="132"/>
      <c r="G8" s="132"/>
      <c r="H8" s="132"/>
      <c r="I8" s="32"/>
      <c r="J8" s="22"/>
      <c r="K8" s="22"/>
      <c r="L8" s="22"/>
    </row>
    <row r="9" spans="1:12" x14ac:dyDescent="0.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x14ac:dyDescent="0.2">
      <c r="A10" s="122" t="s">
        <v>262</v>
      </c>
      <c r="B10" s="123"/>
      <c r="C10" s="125" t="s">
        <v>326</v>
      </c>
      <c r="D10" s="126"/>
      <c r="E10" s="31"/>
      <c r="F10" s="31"/>
      <c r="G10" s="31"/>
      <c r="H10" s="31"/>
      <c r="I10" s="31"/>
      <c r="J10" s="22"/>
      <c r="K10" s="22"/>
      <c r="L10" s="22"/>
    </row>
    <row r="11" spans="1:12" x14ac:dyDescent="0.2">
      <c r="A11" s="124"/>
      <c r="B11" s="12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">
      <c r="A12" s="130" t="s">
        <v>263</v>
      </c>
      <c r="B12" s="131"/>
      <c r="C12" s="135" t="s">
        <v>327</v>
      </c>
      <c r="D12" s="140"/>
      <c r="E12" s="140"/>
      <c r="F12" s="140"/>
      <c r="G12" s="140"/>
      <c r="H12" s="140"/>
      <c r="I12" s="141"/>
      <c r="J12" s="22"/>
      <c r="K12" s="22"/>
      <c r="L12" s="22"/>
    </row>
    <row r="13" spans="1:12" x14ac:dyDescent="0.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">
      <c r="A14" s="130" t="s">
        <v>264</v>
      </c>
      <c r="B14" s="131"/>
      <c r="C14" s="142">
        <v>48000</v>
      </c>
      <c r="D14" s="143"/>
      <c r="E14" s="31"/>
      <c r="F14" s="135" t="s">
        <v>328</v>
      </c>
      <c r="G14" s="140"/>
      <c r="H14" s="140"/>
      <c r="I14" s="141"/>
      <c r="J14" s="22"/>
      <c r="K14" s="22"/>
      <c r="L14" s="22"/>
    </row>
    <row r="15" spans="1:12" x14ac:dyDescent="0.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">
      <c r="A16" s="130" t="s">
        <v>265</v>
      </c>
      <c r="B16" s="131"/>
      <c r="C16" s="135" t="s">
        <v>339</v>
      </c>
      <c r="D16" s="140"/>
      <c r="E16" s="140"/>
      <c r="F16" s="140"/>
      <c r="G16" s="140"/>
      <c r="H16" s="140"/>
      <c r="I16" s="141"/>
      <c r="J16" s="22"/>
      <c r="K16" s="22"/>
      <c r="L16" s="22"/>
    </row>
    <row r="17" spans="1:12" x14ac:dyDescent="0.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">
      <c r="A18" s="130" t="s">
        <v>266</v>
      </c>
      <c r="B18" s="131"/>
      <c r="C18" s="144" t="s">
        <v>340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x14ac:dyDescent="0.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">
      <c r="A20" s="130" t="s">
        <v>267</v>
      </c>
      <c r="B20" s="131"/>
      <c r="C20" s="144" t="s">
        <v>329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x14ac:dyDescent="0.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">
      <c r="A22" s="130" t="s">
        <v>268</v>
      </c>
      <c r="B22" s="131"/>
      <c r="C22" s="44">
        <v>201</v>
      </c>
      <c r="D22" s="135" t="s">
        <v>328</v>
      </c>
      <c r="E22" s="136"/>
      <c r="F22" s="137"/>
      <c r="G22" s="138"/>
      <c r="H22" s="139"/>
      <c r="I22" s="46"/>
      <c r="J22" s="22"/>
      <c r="K22" s="22"/>
      <c r="L22" s="22"/>
    </row>
    <row r="23" spans="1:12" x14ac:dyDescent="0.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x14ac:dyDescent="0.2">
      <c r="A24" s="130" t="s">
        <v>269</v>
      </c>
      <c r="B24" s="131"/>
      <c r="C24" s="44">
        <v>6</v>
      </c>
      <c r="D24" s="135" t="s">
        <v>330</v>
      </c>
      <c r="E24" s="136"/>
      <c r="F24" s="136"/>
      <c r="G24" s="137"/>
      <c r="H24" s="38" t="s">
        <v>270</v>
      </c>
      <c r="I24" s="48">
        <v>171</v>
      </c>
      <c r="J24" s="22"/>
      <c r="K24" s="22"/>
      <c r="L24" s="22"/>
    </row>
    <row r="25" spans="1:12" x14ac:dyDescent="0.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x14ac:dyDescent="0.2">
      <c r="A26" s="130" t="s">
        <v>272</v>
      </c>
      <c r="B26" s="131"/>
      <c r="C26" s="49" t="s">
        <v>331</v>
      </c>
      <c r="D26" s="50"/>
      <c r="E26" s="22"/>
      <c r="F26" s="51"/>
      <c r="G26" s="130" t="s">
        <v>273</v>
      </c>
      <c r="H26" s="131"/>
      <c r="I26" s="52" t="s">
        <v>332</v>
      </c>
      <c r="J26" s="22"/>
      <c r="K26" s="22"/>
      <c r="L26" s="22"/>
    </row>
    <row r="27" spans="1:12" x14ac:dyDescent="0.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x14ac:dyDescent="0.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">
      <c r="A30" s="147"/>
      <c r="B30" s="148"/>
      <c r="C30" s="148"/>
      <c r="D30" s="149"/>
      <c r="E30" s="147"/>
      <c r="F30" s="148"/>
      <c r="G30" s="148"/>
      <c r="H30" s="125"/>
      <c r="I30" s="126"/>
      <c r="J30" s="22"/>
      <c r="K30" s="22"/>
      <c r="L30" s="22"/>
    </row>
    <row r="31" spans="1:12" x14ac:dyDescent="0.2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 x14ac:dyDescent="0.2">
      <c r="A32" s="147"/>
      <c r="B32" s="148"/>
      <c r="C32" s="148"/>
      <c r="D32" s="149"/>
      <c r="E32" s="147"/>
      <c r="F32" s="148"/>
      <c r="G32" s="148"/>
      <c r="H32" s="125"/>
      <c r="I32" s="126"/>
      <c r="J32" s="22"/>
      <c r="K32" s="22"/>
      <c r="L32" s="22"/>
    </row>
    <row r="33" spans="1:12" x14ac:dyDescent="0.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x14ac:dyDescent="0.2">
      <c r="A34" s="147"/>
      <c r="B34" s="148"/>
      <c r="C34" s="148"/>
      <c r="D34" s="149"/>
      <c r="E34" s="147"/>
      <c r="F34" s="148"/>
      <c r="G34" s="148"/>
      <c r="H34" s="125"/>
      <c r="I34" s="126"/>
      <c r="J34" s="22"/>
      <c r="K34" s="22"/>
      <c r="L34" s="22"/>
    </row>
    <row r="35" spans="1:12" x14ac:dyDescent="0.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">
      <c r="A36" s="147"/>
      <c r="B36" s="148"/>
      <c r="C36" s="148"/>
      <c r="D36" s="149"/>
      <c r="E36" s="147"/>
      <c r="F36" s="148"/>
      <c r="G36" s="148"/>
      <c r="H36" s="125"/>
      <c r="I36" s="126"/>
      <c r="J36" s="22"/>
      <c r="K36" s="22"/>
      <c r="L36" s="22"/>
    </row>
    <row r="37" spans="1:12" x14ac:dyDescent="0.2">
      <c r="A37" s="59"/>
      <c r="B37" s="59"/>
      <c r="C37" s="164"/>
      <c r="D37" s="165"/>
      <c r="E37" s="31"/>
      <c r="F37" s="164"/>
      <c r="G37" s="165"/>
      <c r="H37" s="31"/>
      <c r="I37" s="31"/>
      <c r="J37" s="22"/>
      <c r="K37" s="22"/>
      <c r="L37" s="22"/>
    </row>
    <row r="38" spans="1:12" x14ac:dyDescent="0.2">
      <c r="A38" s="147"/>
      <c r="B38" s="148"/>
      <c r="C38" s="148"/>
      <c r="D38" s="149"/>
      <c r="E38" s="147"/>
      <c r="F38" s="148"/>
      <c r="G38" s="148"/>
      <c r="H38" s="125"/>
      <c r="I38" s="126"/>
      <c r="J38" s="22"/>
      <c r="K38" s="22"/>
      <c r="L38" s="22"/>
    </row>
    <row r="39" spans="1:12" x14ac:dyDescent="0.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">
      <c r="A40" s="147"/>
      <c r="B40" s="148"/>
      <c r="C40" s="148"/>
      <c r="D40" s="149"/>
      <c r="E40" s="147"/>
      <c r="F40" s="148"/>
      <c r="G40" s="148"/>
      <c r="H40" s="125"/>
      <c r="I40" s="126"/>
      <c r="J40" s="22"/>
      <c r="K40" s="22"/>
      <c r="L40" s="22"/>
    </row>
    <row r="41" spans="1:12" x14ac:dyDescent="0.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x14ac:dyDescent="0.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x14ac:dyDescent="0.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">
      <c r="A44" s="158" t="s">
        <v>277</v>
      </c>
      <c r="B44" s="159"/>
      <c r="C44" s="125"/>
      <c r="D44" s="126"/>
      <c r="E44" s="32"/>
      <c r="F44" s="135"/>
      <c r="G44" s="148"/>
      <c r="H44" s="148"/>
      <c r="I44" s="149"/>
      <c r="J44" s="22"/>
      <c r="K44" s="22"/>
      <c r="L44" s="22"/>
    </row>
    <row r="45" spans="1:12" x14ac:dyDescent="0.2">
      <c r="A45" s="59"/>
      <c r="B45" s="59"/>
      <c r="C45" s="164"/>
      <c r="D45" s="165"/>
      <c r="E45" s="31"/>
      <c r="F45" s="164"/>
      <c r="G45" s="166"/>
      <c r="H45" s="67"/>
      <c r="I45" s="67"/>
      <c r="J45" s="22"/>
      <c r="K45" s="22"/>
      <c r="L45" s="22"/>
    </row>
    <row r="46" spans="1:12" x14ac:dyDescent="0.2">
      <c r="A46" s="158" t="s">
        <v>278</v>
      </c>
      <c r="B46" s="159"/>
      <c r="C46" s="135" t="s">
        <v>333</v>
      </c>
      <c r="D46" s="167"/>
      <c r="E46" s="167"/>
      <c r="F46" s="167"/>
      <c r="G46" s="167"/>
      <c r="H46" s="167"/>
      <c r="I46" s="167"/>
      <c r="J46" s="22"/>
      <c r="K46" s="22"/>
      <c r="L46" s="22"/>
    </row>
    <row r="47" spans="1:12" x14ac:dyDescent="0.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">
      <c r="A48" s="158" t="s">
        <v>280</v>
      </c>
      <c r="B48" s="159"/>
      <c r="C48" s="160" t="s">
        <v>334</v>
      </c>
      <c r="D48" s="161"/>
      <c r="E48" s="162"/>
      <c r="F48" s="32"/>
      <c r="G48" s="38" t="s">
        <v>281</v>
      </c>
      <c r="H48" s="160" t="s">
        <v>335</v>
      </c>
      <c r="I48" s="162"/>
      <c r="J48" s="22"/>
      <c r="K48" s="22"/>
      <c r="L48" s="22"/>
    </row>
    <row r="49" spans="1:12" x14ac:dyDescent="0.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x14ac:dyDescent="0.2">
      <c r="A50" s="158" t="s">
        <v>266</v>
      </c>
      <c r="B50" s="159"/>
      <c r="C50" s="170" t="s">
        <v>336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x14ac:dyDescent="0.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">
      <c r="A52" s="130" t="s">
        <v>282</v>
      </c>
      <c r="B52" s="131"/>
      <c r="C52" s="160" t="s">
        <v>338</v>
      </c>
      <c r="D52" s="161"/>
      <c r="E52" s="161"/>
      <c r="F52" s="161"/>
      <c r="G52" s="161"/>
      <c r="H52" s="161"/>
      <c r="I52" s="141"/>
      <c r="J52" s="22"/>
      <c r="K52" s="22"/>
      <c r="L52" s="22"/>
    </row>
    <row r="53" spans="1:12" x14ac:dyDescent="0.2">
      <c r="A53" s="69"/>
      <c r="B53" s="69"/>
      <c r="C53" s="173" t="s">
        <v>283</v>
      </c>
      <c r="D53" s="173"/>
      <c r="E53" s="173"/>
      <c r="F53" s="173"/>
      <c r="G53" s="173"/>
      <c r="H53" s="173"/>
      <c r="I53" s="71"/>
      <c r="J53" s="22"/>
      <c r="K53" s="22"/>
      <c r="L53" s="2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">
      <c r="A55" s="69"/>
      <c r="B55" s="171" t="s">
        <v>284</v>
      </c>
      <c r="C55" s="172"/>
      <c r="D55" s="172"/>
      <c r="E55" s="172"/>
      <c r="F55" s="113"/>
      <c r="G55" s="113"/>
      <c r="H55" s="114"/>
      <c r="I55" s="114"/>
      <c r="J55" s="22"/>
      <c r="K55" s="22"/>
      <c r="L55" s="22"/>
    </row>
    <row r="56" spans="1:12" x14ac:dyDescent="0.2">
      <c r="A56" s="69"/>
      <c r="B56" s="115" t="s">
        <v>323</v>
      </c>
      <c r="C56" s="116"/>
      <c r="D56" s="116"/>
      <c r="E56" s="116"/>
      <c r="F56" s="116"/>
      <c r="G56" s="116"/>
      <c r="H56" s="177" t="s">
        <v>317</v>
      </c>
      <c r="I56" s="177"/>
      <c r="J56" s="22"/>
      <c r="K56" s="22"/>
      <c r="L56" s="22"/>
    </row>
    <row r="57" spans="1:12" x14ac:dyDescent="0.2">
      <c r="A57" s="69"/>
      <c r="B57" s="115" t="s">
        <v>318</v>
      </c>
      <c r="C57" s="116"/>
      <c r="D57" s="116"/>
      <c r="E57" s="116"/>
      <c r="F57" s="116"/>
      <c r="G57" s="116"/>
      <c r="H57" s="177"/>
      <c r="I57" s="177"/>
      <c r="J57" s="22"/>
      <c r="K57" s="22"/>
      <c r="L57" s="22"/>
    </row>
    <row r="58" spans="1:12" x14ac:dyDescent="0.2">
      <c r="A58" s="69"/>
      <c r="B58" s="115" t="s">
        <v>319</v>
      </c>
      <c r="C58" s="116"/>
      <c r="D58" s="116"/>
      <c r="E58" s="116"/>
      <c r="F58" s="116"/>
      <c r="G58" s="116"/>
      <c r="H58" s="177"/>
      <c r="I58" s="177"/>
      <c r="J58" s="22"/>
      <c r="K58" s="22"/>
      <c r="L58" s="22"/>
    </row>
    <row r="59" spans="1:12" x14ac:dyDescent="0.2">
      <c r="A59" s="69"/>
      <c r="B59" s="115" t="s">
        <v>320</v>
      </c>
      <c r="C59" s="117"/>
      <c r="D59" s="117"/>
      <c r="E59" s="117"/>
      <c r="F59" s="117"/>
      <c r="G59" s="117"/>
      <c r="H59" s="177"/>
      <c r="I59" s="177"/>
      <c r="J59" s="22"/>
      <c r="K59" s="22"/>
      <c r="L59" s="22"/>
    </row>
    <row r="60" spans="1:12" x14ac:dyDescent="0.2">
      <c r="A60" s="69"/>
      <c r="B60" s="115" t="s">
        <v>321</v>
      </c>
      <c r="C60" s="117"/>
      <c r="D60" s="117"/>
      <c r="E60" s="117"/>
      <c r="F60" s="117"/>
      <c r="G60" s="117"/>
      <c r="H60" s="177"/>
      <c r="I60" s="177"/>
      <c r="J60" s="22"/>
      <c r="K60" s="22"/>
      <c r="L60" s="22"/>
    </row>
    <row r="61" spans="1:12" x14ac:dyDescent="0.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 x14ac:dyDescent="0.25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x14ac:dyDescent="0.2">
      <c r="A63" s="32"/>
      <c r="B63" s="32"/>
      <c r="C63" s="32"/>
      <c r="D63" s="32"/>
      <c r="E63" s="69" t="s">
        <v>286</v>
      </c>
      <c r="F63" s="22"/>
      <c r="G63" s="174" t="s">
        <v>287</v>
      </c>
      <c r="H63" s="175"/>
      <c r="I63" s="176"/>
      <c r="J63" s="22"/>
      <c r="K63" s="22"/>
      <c r="L63" s="22"/>
    </row>
    <row r="64" spans="1:12" x14ac:dyDescent="0.2">
      <c r="A64" s="75"/>
      <c r="B64" s="75"/>
      <c r="C64" s="37"/>
      <c r="D64" s="37"/>
      <c r="E64" s="37"/>
      <c r="F64" s="37"/>
      <c r="G64" s="168"/>
      <c r="H64" s="169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zoomScale="110" zoomScaleNormal="100" workbookViewId="0">
      <selection sqref="A1:J1"/>
    </sheetView>
  </sheetViews>
  <sheetFormatPr defaultRowHeight="12.75" x14ac:dyDescent="0.2"/>
  <cols>
    <col min="10" max="11" width="10" customWidth="1"/>
  </cols>
  <sheetData>
    <row r="1" spans="1:11" x14ac:dyDescent="0.2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x14ac:dyDescent="0.2">
      <c r="A2" s="213" t="s">
        <v>343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">
      <c r="A4" s="216" t="s">
        <v>337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 x14ac:dyDescent="0.25">
      <c r="A5" s="219" t="s">
        <v>61</v>
      </c>
      <c r="B5" s="220"/>
      <c r="C5" s="220"/>
      <c r="D5" s="220"/>
      <c r="E5" s="220"/>
      <c r="F5" s="220"/>
      <c r="G5" s="220"/>
      <c r="H5" s="221"/>
      <c r="I5" s="77" t="s">
        <v>288</v>
      </c>
      <c r="J5" s="78" t="s">
        <v>115</v>
      </c>
      <c r="K5" s="79" t="s">
        <v>116</v>
      </c>
    </row>
    <row r="6" spans="1:11" x14ac:dyDescent="0.2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1" x14ac:dyDescent="0.2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x14ac:dyDescent="0.2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1" x14ac:dyDescent="0.2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76502686</v>
      </c>
      <c r="K9" s="12">
        <f>K10+K17+K27+K36+K40</f>
        <v>79309035</v>
      </c>
    </row>
    <row r="10" spans="1:11" x14ac:dyDescent="0.2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2043645</v>
      </c>
      <c r="K10" s="12">
        <f>SUM(K11:K16)</f>
        <v>988858</v>
      </c>
    </row>
    <row r="11" spans="1:11" x14ac:dyDescent="0.2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x14ac:dyDescent="0.2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2043645</v>
      </c>
      <c r="K12" s="13">
        <v>988858</v>
      </c>
    </row>
    <row r="13" spans="1:11" x14ac:dyDescent="0.2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x14ac:dyDescent="0.2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x14ac:dyDescent="0.2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/>
    </row>
    <row r="16" spans="1:11" x14ac:dyDescent="0.2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x14ac:dyDescent="0.2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72466611</v>
      </c>
      <c r="K17" s="12">
        <f>SUM(K18:K26)</f>
        <v>76160056</v>
      </c>
    </row>
    <row r="18" spans="1:11" x14ac:dyDescent="0.2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3845590</v>
      </c>
      <c r="K18" s="13">
        <v>3845590</v>
      </c>
    </row>
    <row r="19" spans="1:11" x14ac:dyDescent="0.2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33069145</v>
      </c>
      <c r="K19" s="13">
        <v>32782012</v>
      </c>
    </row>
    <row r="20" spans="1:11" x14ac:dyDescent="0.2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25704717</v>
      </c>
      <c r="K20" s="13">
        <v>23419308</v>
      </c>
    </row>
    <row r="21" spans="1:11" x14ac:dyDescent="0.2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1286177</v>
      </c>
      <c r="K21" s="13">
        <v>1138368</v>
      </c>
    </row>
    <row r="22" spans="1:11" x14ac:dyDescent="0.2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x14ac:dyDescent="0.2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331377</v>
      </c>
      <c r="K23" s="13">
        <v>234040</v>
      </c>
    </row>
    <row r="24" spans="1:11" x14ac:dyDescent="0.2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1879302</v>
      </c>
      <c r="K24" s="13">
        <v>8833435</v>
      </c>
    </row>
    <row r="25" spans="1:11" x14ac:dyDescent="0.2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/>
      <c r="K25" s="13"/>
    </row>
    <row r="26" spans="1:11" x14ac:dyDescent="0.2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6350303</v>
      </c>
      <c r="K26" s="13">
        <v>5907303</v>
      </c>
    </row>
    <row r="27" spans="1:11" x14ac:dyDescent="0.2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387704</v>
      </c>
      <c r="K27" s="12">
        <f>SUM(K28:K35)</f>
        <v>288180</v>
      </c>
    </row>
    <row r="28" spans="1:11" x14ac:dyDescent="0.2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/>
      <c r="K28" s="13"/>
    </row>
    <row r="29" spans="1:11" x14ac:dyDescent="0.2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/>
    </row>
    <row r="30" spans="1:11" x14ac:dyDescent="0.2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/>
      <c r="K30" s="13"/>
    </row>
    <row r="31" spans="1:11" x14ac:dyDescent="0.2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x14ac:dyDescent="0.2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x14ac:dyDescent="0.2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231704</v>
      </c>
      <c r="K33" s="13">
        <v>131180</v>
      </c>
    </row>
    <row r="34" spans="1:11" x14ac:dyDescent="0.2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156000</v>
      </c>
      <c r="K34" s="13">
        <v>157000</v>
      </c>
    </row>
    <row r="35" spans="1:11" x14ac:dyDescent="0.2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x14ac:dyDescent="0.2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x14ac:dyDescent="0.2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x14ac:dyDescent="0.2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x14ac:dyDescent="0.2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1604726</v>
      </c>
      <c r="K40" s="13">
        <v>1871941</v>
      </c>
    </row>
    <row r="41" spans="1:11" x14ac:dyDescent="0.2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121972217</v>
      </c>
      <c r="K41" s="12">
        <f>K42+K50+K57+K65</f>
        <v>120762159</v>
      </c>
    </row>
    <row r="42" spans="1:11" x14ac:dyDescent="0.2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11977238</v>
      </c>
      <c r="K42" s="12">
        <f>SUM(K43:K49)</f>
        <v>12924202</v>
      </c>
    </row>
    <row r="43" spans="1:11" x14ac:dyDescent="0.2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8896518</v>
      </c>
      <c r="K43" s="13">
        <v>9407990</v>
      </c>
    </row>
    <row r="44" spans="1:11" x14ac:dyDescent="0.2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268718</v>
      </c>
      <c r="K44" s="13">
        <v>577269</v>
      </c>
    </row>
    <row r="45" spans="1:11" x14ac:dyDescent="0.2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1918032</v>
      </c>
      <c r="K45" s="13">
        <v>2179759</v>
      </c>
    </row>
    <row r="46" spans="1:11" x14ac:dyDescent="0.2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22606</v>
      </c>
      <c r="K46" s="13">
        <v>61195</v>
      </c>
    </row>
    <row r="47" spans="1:11" x14ac:dyDescent="0.2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/>
      <c r="K47" s="13"/>
    </row>
    <row r="48" spans="1:11" x14ac:dyDescent="0.2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871364</v>
      </c>
      <c r="K48" s="13">
        <v>697989</v>
      </c>
    </row>
    <row r="49" spans="1:11" x14ac:dyDescent="0.2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x14ac:dyDescent="0.2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45818246</v>
      </c>
      <c r="K50" s="12">
        <f>SUM(K51:K56)</f>
        <v>45638661</v>
      </c>
    </row>
    <row r="51" spans="1:11" x14ac:dyDescent="0.2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5403584</v>
      </c>
      <c r="K51" s="13">
        <v>6154209</v>
      </c>
    </row>
    <row r="52" spans="1:11" x14ac:dyDescent="0.2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35395108</v>
      </c>
      <c r="K52" s="13">
        <v>35766601</v>
      </c>
    </row>
    <row r="53" spans="1:11" x14ac:dyDescent="0.2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x14ac:dyDescent="0.2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7137</v>
      </c>
      <c r="K54" s="13">
        <v>6529</v>
      </c>
    </row>
    <row r="55" spans="1:11" x14ac:dyDescent="0.2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12417</v>
      </c>
      <c r="K55" s="13">
        <v>298619</v>
      </c>
    </row>
    <row r="56" spans="1:11" x14ac:dyDescent="0.2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5000000</v>
      </c>
      <c r="K56" s="13">
        <v>3412703</v>
      </c>
    </row>
    <row r="57" spans="1:11" x14ac:dyDescent="0.2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18542506</v>
      </c>
      <c r="K57" s="12">
        <f>SUM(K58:K64)</f>
        <v>10006252</v>
      </c>
    </row>
    <row r="58" spans="1:11" x14ac:dyDescent="0.2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x14ac:dyDescent="0.2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18000000</v>
      </c>
      <c r="K59" s="13">
        <v>10000000</v>
      </c>
    </row>
    <row r="60" spans="1:11" x14ac:dyDescent="0.2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x14ac:dyDescent="0.2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x14ac:dyDescent="0.2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x14ac:dyDescent="0.2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542506</v>
      </c>
      <c r="K63" s="13">
        <v>6252</v>
      </c>
    </row>
    <row r="64" spans="1:11" x14ac:dyDescent="0.2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/>
      <c r="K64" s="13"/>
    </row>
    <row r="65" spans="1:11" x14ac:dyDescent="0.2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45634227</v>
      </c>
      <c r="K65" s="13">
        <v>52193044</v>
      </c>
    </row>
    <row r="66" spans="1:11" x14ac:dyDescent="0.2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2395006</v>
      </c>
      <c r="K66" s="13">
        <v>412724</v>
      </c>
    </row>
    <row r="67" spans="1:11" x14ac:dyDescent="0.2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200869909</v>
      </c>
      <c r="K67" s="12">
        <f>K8+K9+K41+K66</f>
        <v>200483918</v>
      </c>
    </row>
    <row r="68" spans="1:11" x14ac:dyDescent="0.2">
      <c r="A68" s="203" t="s">
        <v>93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>
        <v>7191659</v>
      </c>
      <c r="K68" s="14">
        <v>14117187</v>
      </c>
    </row>
    <row r="69" spans="1:11" x14ac:dyDescent="0.2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x14ac:dyDescent="0.2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158860729</v>
      </c>
      <c r="K70" s="20">
        <f>K71+K72+K73+K79+K80+K83+K86</f>
        <v>155715477</v>
      </c>
    </row>
    <row r="71" spans="1:11" x14ac:dyDescent="0.2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149874600</v>
      </c>
      <c r="K71" s="13">
        <v>149874600</v>
      </c>
    </row>
    <row r="72" spans="1:11" x14ac:dyDescent="0.2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</row>
    <row r="73" spans="1:11" x14ac:dyDescent="0.2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5767211</v>
      </c>
      <c r="K73" s="12">
        <f>K74+K75-K76+K77+K78</f>
        <v>5696934</v>
      </c>
    </row>
    <row r="74" spans="1:11" x14ac:dyDescent="0.2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2600317</v>
      </c>
      <c r="K74" s="13">
        <v>2637228</v>
      </c>
    </row>
    <row r="75" spans="1:11" x14ac:dyDescent="0.2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x14ac:dyDescent="0.2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/>
      <c r="K76" s="13"/>
    </row>
    <row r="77" spans="1:11" x14ac:dyDescent="0.2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x14ac:dyDescent="0.2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3166894</v>
      </c>
      <c r="K78" s="13">
        <v>3059706</v>
      </c>
    </row>
    <row r="79" spans="1:11" x14ac:dyDescent="0.2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</row>
    <row r="80" spans="1:11" x14ac:dyDescent="0.2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2480704</v>
      </c>
      <c r="K80" s="12">
        <f>K81-K82</f>
        <v>3034365</v>
      </c>
    </row>
    <row r="81" spans="1:11" x14ac:dyDescent="0.2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2480704</v>
      </c>
      <c r="K81" s="13">
        <v>3034365</v>
      </c>
    </row>
    <row r="82" spans="1:11" x14ac:dyDescent="0.2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x14ac:dyDescent="0.2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738214</v>
      </c>
      <c r="K83" s="12">
        <f>K84-K85</f>
        <v>-2890422</v>
      </c>
    </row>
    <row r="84" spans="1:11" x14ac:dyDescent="0.2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738214</v>
      </c>
      <c r="K84" s="13"/>
    </row>
    <row r="85" spans="1:11" x14ac:dyDescent="0.2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>
        <v>2890422</v>
      </c>
    </row>
    <row r="86" spans="1:11" x14ac:dyDescent="0.2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x14ac:dyDescent="0.2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744567</v>
      </c>
      <c r="K87" s="12">
        <f>SUM(K88:K90)</f>
        <v>1048689</v>
      </c>
    </row>
    <row r="88" spans="1:11" x14ac:dyDescent="0.2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744567</v>
      </c>
      <c r="K88" s="13">
        <v>1048689</v>
      </c>
    </row>
    <row r="89" spans="1:11" x14ac:dyDescent="0.2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x14ac:dyDescent="0.2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/>
      <c r="K90" s="13"/>
    </row>
    <row r="91" spans="1:11" x14ac:dyDescent="0.2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11969</v>
      </c>
      <c r="K91" s="12">
        <f>SUM(K92:K100)</f>
        <v>0</v>
      </c>
    </row>
    <row r="92" spans="1:11" x14ac:dyDescent="0.2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x14ac:dyDescent="0.2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/>
      <c r="K93" s="13"/>
    </row>
    <row r="94" spans="1:11" x14ac:dyDescent="0.2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/>
      <c r="K94" s="13"/>
    </row>
    <row r="95" spans="1:11" x14ac:dyDescent="0.2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x14ac:dyDescent="0.2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x14ac:dyDescent="0.2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x14ac:dyDescent="0.2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x14ac:dyDescent="0.2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x14ac:dyDescent="0.2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11969</v>
      </c>
      <c r="K100" s="13"/>
    </row>
    <row r="101" spans="1:11" x14ac:dyDescent="0.2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40078190</v>
      </c>
      <c r="K101" s="12">
        <f>SUM(K102:K113)</f>
        <v>41401781</v>
      </c>
    </row>
    <row r="102" spans="1:11" x14ac:dyDescent="0.2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19678841</v>
      </c>
      <c r="K102" s="13">
        <v>21853610</v>
      </c>
    </row>
    <row r="103" spans="1:11" x14ac:dyDescent="0.2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/>
      <c r="K103" s="13"/>
    </row>
    <row r="104" spans="1:11" x14ac:dyDescent="0.2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/>
      <c r="K104" s="13"/>
    </row>
    <row r="105" spans="1:11" x14ac:dyDescent="0.2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543702</v>
      </c>
      <c r="K105" s="13">
        <v>66745</v>
      </c>
    </row>
    <row r="106" spans="1:11" x14ac:dyDescent="0.2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11832737</v>
      </c>
      <c r="K106" s="13">
        <v>16601805</v>
      </c>
    </row>
    <row r="107" spans="1:11" x14ac:dyDescent="0.2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x14ac:dyDescent="0.2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x14ac:dyDescent="0.2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959843</v>
      </c>
      <c r="K109" s="13">
        <v>942055</v>
      </c>
    </row>
    <row r="110" spans="1:11" x14ac:dyDescent="0.2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2063067</v>
      </c>
      <c r="K110" s="13">
        <v>1937566</v>
      </c>
    </row>
    <row r="111" spans="1:11" x14ac:dyDescent="0.2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/>
      <c r="K111" s="13"/>
    </row>
    <row r="112" spans="1:11" x14ac:dyDescent="0.2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x14ac:dyDescent="0.2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5000000</v>
      </c>
      <c r="K113" s="13"/>
    </row>
    <row r="114" spans="1:11" x14ac:dyDescent="0.2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1174454</v>
      </c>
      <c r="K114" s="13">
        <v>2317971</v>
      </c>
    </row>
    <row r="115" spans="1:11" x14ac:dyDescent="0.2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200869909</v>
      </c>
      <c r="K115" s="12">
        <f>K70+K87+K91+K101+K114</f>
        <v>200483918</v>
      </c>
    </row>
    <row r="116" spans="1:11" x14ac:dyDescent="0.2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7191659</v>
      </c>
      <c r="K116" s="14">
        <v>14117187</v>
      </c>
    </row>
    <row r="117" spans="1:11" x14ac:dyDescent="0.2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x14ac:dyDescent="0.2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x14ac:dyDescent="0.2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x14ac:dyDescent="0.2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/>
      <c r="K120" s="1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x14ac:dyDescent="0.2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mergeCells count="123"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4:K4"/>
    <mergeCell ref="A5:H5"/>
    <mergeCell ref="A6:H6"/>
    <mergeCell ref="A7:K7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="110" zoomScaleNormal="100" workbookViewId="0">
      <selection sqref="A1:J1"/>
    </sheetView>
  </sheetViews>
  <sheetFormatPr defaultRowHeight="12.75" x14ac:dyDescent="0.2"/>
  <cols>
    <col min="10" max="11" width="9.85546875" bestFit="1" customWidth="1"/>
  </cols>
  <sheetData>
    <row r="1" spans="1:11" x14ac:dyDescent="0.2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x14ac:dyDescent="0.2">
      <c r="A2" s="213" t="s">
        <v>344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x14ac:dyDescent="0.2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">
      <c r="A4" s="237" t="s">
        <v>337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 x14ac:dyDescent="0.25">
      <c r="A5" s="240" t="s">
        <v>61</v>
      </c>
      <c r="B5" s="240"/>
      <c r="C5" s="240"/>
      <c r="D5" s="240"/>
      <c r="E5" s="240"/>
      <c r="F5" s="240"/>
      <c r="G5" s="240"/>
      <c r="H5" s="240"/>
      <c r="I5" s="77" t="s">
        <v>290</v>
      </c>
      <c r="J5" s="79" t="s">
        <v>156</v>
      </c>
      <c r="K5" s="79" t="s">
        <v>157</v>
      </c>
    </row>
    <row r="6" spans="1:11" x14ac:dyDescent="0.2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1" x14ac:dyDescent="0.2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132469717</v>
      </c>
      <c r="K7" s="20">
        <f>SUM(K8:K9)</f>
        <v>149152684</v>
      </c>
    </row>
    <row r="8" spans="1:11" x14ac:dyDescent="0.2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21">
        <v>130347639</v>
      </c>
      <c r="K8" s="121">
        <v>147061601</v>
      </c>
    </row>
    <row r="9" spans="1:11" x14ac:dyDescent="0.2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21">
        <v>2122078</v>
      </c>
      <c r="K9" s="121">
        <v>2091083</v>
      </c>
    </row>
    <row r="10" spans="1:11" x14ac:dyDescent="0.2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131362510</v>
      </c>
      <c r="K10" s="12">
        <f>K11+K12+K16+K20+K21+K22+K25+K26</f>
        <v>152561717</v>
      </c>
    </row>
    <row r="11" spans="1:11" x14ac:dyDescent="0.2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107131</v>
      </c>
      <c r="K11" s="13">
        <v>-570279</v>
      </c>
    </row>
    <row r="12" spans="1:11" x14ac:dyDescent="0.2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93902594</v>
      </c>
      <c r="K12" s="12">
        <f>SUM(K13:K15)</f>
        <v>114488990</v>
      </c>
    </row>
    <row r="13" spans="1:11" x14ac:dyDescent="0.2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80808672</v>
      </c>
      <c r="K13" s="13">
        <v>100411404</v>
      </c>
    </row>
    <row r="14" spans="1:11" x14ac:dyDescent="0.2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2256435</v>
      </c>
      <c r="K14" s="13">
        <v>3380562</v>
      </c>
    </row>
    <row r="15" spans="1:11" x14ac:dyDescent="0.2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10837487</v>
      </c>
      <c r="K15" s="13">
        <v>10697024</v>
      </c>
    </row>
    <row r="16" spans="1:11" x14ac:dyDescent="0.2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14751024</v>
      </c>
      <c r="K16" s="12">
        <f>SUM(K17:K19)</f>
        <v>16212552</v>
      </c>
    </row>
    <row r="17" spans="1:11" x14ac:dyDescent="0.2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9359771</v>
      </c>
      <c r="K17" s="13">
        <v>10372542</v>
      </c>
    </row>
    <row r="18" spans="1:11" x14ac:dyDescent="0.2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3266251</v>
      </c>
      <c r="K18" s="13">
        <v>3526019</v>
      </c>
    </row>
    <row r="19" spans="1:11" x14ac:dyDescent="0.2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2125002</v>
      </c>
      <c r="K19" s="13">
        <v>2313991</v>
      </c>
    </row>
    <row r="20" spans="1:11" x14ac:dyDescent="0.2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9802263</v>
      </c>
      <c r="K20" s="13">
        <v>8252149</v>
      </c>
    </row>
    <row r="21" spans="1:11" x14ac:dyDescent="0.2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10034666</v>
      </c>
      <c r="K21" s="13">
        <v>10490698</v>
      </c>
    </row>
    <row r="22" spans="1:11" x14ac:dyDescent="0.2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1102544</v>
      </c>
      <c r="K22" s="12">
        <f>SUM(K23:K24)</f>
        <v>1444183</v>
      </c>
    </row>
    <row r="23" spans="1:11" x14ac:dyDescent="0.2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645279</v>
      </c>
      <c r="K23" s="13">
        <v>0</v>
      </c>
    </row>
    <row r="24" spans="1:11" x14ac:dyDescent="0.2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19">
        <v>457265</v>
      </c>
      <c r="K24" s="119">
        <v>1444183</v>
      </c>
    </row>
    <row r="25" spans="1:11" x14ac:dyDescent="0.2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20">
        <v>6062</v>
      </c>
      <c r="K25" s="120">
        <v>6542</v>
      </c>
    </row>
    <row r="26" spans="1:11" x14ac:dyDescent="0.2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19">
        <v>1656226</v>
      </c>
      <c r="K26" s="119">
        <v>2236882</v>
      </c>
    </row>
    <row r="27" spans="1:11" x14ac:dyDescent="0.2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930206</v>
      </c>
      <c r="K27" s="12">
        <f>SUM(K28:K32)</f>
        <v>1332177</v>
      </c>
    </row>
    <row r="28" spans="1:11" x14ac:dyDescent="0.2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20">
        <v>475897</v>
      </c>
      <c r="K28" s="120">
        <v>845454</v>
      </c>
    </row>
    <row r="29" spans="1:11" x14ac:dyDescent="0.2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20">
        <v>454309</v>
      </c>
      <c r="K29" s="120">
        <v>486723</v>
      </c>
    </row>
    <row r="30" spans="1:11" x14ac:dyDescent="0.2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19">
        <v>0</v>
      </c>
      <c r="K30" s="119">
        <v>0</v>
      </c>
    </row>
    <row r="31" spans="1:11" x14ac:dyDescent="0.2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19">
        <v>0</v>
      </c>
      <c r="K31" s="119">
        <v>0</v>
      </c>
    </row>
    <row r="32" spans="1:11" x14ac:dyDescent="0.2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19">
        <v>0</v>
      </c>
      <c r="K32" s="119">
        <v>0</v>
      </c>
    </row>
    <row r="33" spans="1:11" x14ac:dyDescent="0.2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734553</v>
      </c>
      <c r="K33" s="12">
        <f>SUM(K34:K37)</f>
        <v>1036812</v>
      </c>
    </row>
    <row r="34" spans="1:11" x14ac:dyDescent="0.2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19">
        <v>61131</v>
      </c>
      <c r="K34" s="119">
        <v>275000</v>
      </c>
    </row>
    <row r="35" spans="1:11" x14ac:dyDescent="0.2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19">
        <v>673422</v>
      </c>
      <c r="K35" s="119">
        <v>761812</v>
      </c>
    </row>
    <row r="36" spans="1:11" x14ac:dyDescent="0.2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20">
        <v>0</v>
      </c>
      <c r="K36" s="120">
        <v>0</v>
      </c>
    </row>
    <row r="37" spans="1:11" x14ac:dyDescent="0.2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19">
        <v>0</v>
      </c>
      <c r="K37" s="119">
        <v>0</v>
      </c>
    </row>
    <row r="38" spans="1:11" x14ac:dyDescent="0.2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x14ac:dyDescent="0.2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x14ac:dyDescent="0.2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x14ac:dyDescent="0.2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x14ac:dyDescent="0.2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133399923</v>
      </c>
      <c r="K42" s="12">
        <f>K7+K27+K38+K40</f>
        <v>150484861</v>
      </c>
    </row>
    <row r="43" spans="1:11" x14ac:dyDescent="0.2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132097063</v>
      </c>
      <c r="K43" s="12">
        <f>K10+K33+K39+K41</f>
        <v>153598529</v>
      </c>
    </row>
    <row r="44" spans="1:11" x14ac:dyDescent="0.2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1302860</v>
      </c>
      <c r="K44" s="12">
        <f>K42-K43</f>
        <v>-3113668</v>
      </c>
    </row>
    <row r="45" spans="1:11" x14ac:dyDescent="0.2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1302860</v>
      </c>
      <c r="K45" s="12">
        <f>IF(K42&gt;K43,K42-K43,0)</f>
        <v>0</v>
      </c>
    </row>
    <row r="46" spans="1:11" x14ac:dyDescent="0.2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3113668</v>
      </c>
    </row>
    <row r="47" spans="1:11" x14ac:dyDescent="0.2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564646</v>
      </c>
      <c r="K47" s="13">
        <v>-223246</v>
      </c>
    </row>
    <row r="48" spans="1:11" x14ac:dyDescent="0.2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738214</v>
      </c>
      <c r="K48" s="12">
        <f>K44-K47</f>
        <v>-2890422</v>
      </c>
    </row>
    <row r="49" spans="1:11" x14ac:dyDescent="0.2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738214</v>
      </c>
      <c r="K49" s="12">
        <f>IF(K48&gt;0,K48,0)</f>
        <v>0</v>
      </c>
    </row>
    <row r="50" spans="1:11" x14ac:dyDescent="0.2">
      <c r="A50" s="234" t="s">
        <v>228</v>
      </c>
      <c r="B50" s="235"/>
      <c r="C50" s="235"/>
      <c r="D50" s="235"/>
      <c r="E50" s="235"/>
      <c r="F50" s="235"/>
      <c r="G50" s="235"/>
      <c r="H50" s="236"/>
      <c r="I50" s="7">
        <v>154</v>
      </c>
      <c r="J50" s="18">
        <f>IF(J48&lt;0,-J48,0)</f>
        <v>0</v>
      </c>
      <c r="K50" s="18">
        <f>IF(K48&lt;0,-K48,0)</f>
        <v>2890422</v>
      </c>
    </row>
    <row r="51" spans="1:11" x14ac:dyDescent="0.2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x14ac:dyDescent="0.2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x14ac:dyDescent="0.2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>
        <v>0</v>
      </c>
    </row>
    <row r="54" spans="1:11" x14ac:dyDescent="0.2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>
        <v>0</v>
      </c>
    </row>
    <row r="55" spans="1:11" x14ac:dyDescent="0.2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x14ac:dyDescent="0.2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f>J48</f>
        <v>738214</v>
      </c>
      <c r="K56" s="11">
        <f>K48</f>
        <v>-2890422</v>
      </c>
    </row>
    <row r="57" spans="1:11" x14ac:dyDescent="0.2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-2625</v>
      </c>
      <c r="K57" s="12">
        <f>SUM(K58:K64)</f>
        <v>-310769</v>
      </c>
    </row>
    <row r="58" spans="1:11" x14ac:dyDescent="0.2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>
        <v>0</v>
      </c>
      <c r="K58" s="13">
        <v>0</v>
      </c>
    </row>
    <row r="59" spans="1:11" x14ac:dyDescent="0.2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x14ac:dyDescent="0.2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0</v>
      </c>
      <c r="K60" s="13">
        <v>0</v>
      </c>
    </row>
    <row r="61" spans="1:11" x14ac:dyDescent="0.2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x14ac:dyDescent="0.2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x14ac:dyDescent="0.2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x14ac:dyDescent="0.2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-2625</v>
      </c>
      <c r="K64" s="13">
        <v>-310769</v>
      </c>
    </row>
    <row r="65" spans="1:11" x14ac:dyDescent="0.2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-1855</v>
      </c>
      <c r="K65" s="13">
        <v>-55938</v>
      </c>
    </row>
    <row r="66" spans="1:11" x14ac:dyDescent="0.2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-770</v>
      </c>
      <c r="K66" s="12">
        <f>K57-K65</f>
        <v>-254831</v>
      </c>
    </row>
    <row r="67" spans="1:11" x14ac:dyDescent="0.2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737444</v>
      </c>
      <c r="K67" s="18">
        <f>K56+K66</f>
        <v>-3145253</v>
      </c>
    </row>
    <row r="68" spans="1:11" x14ac:dyDescent="0.2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x14ac:dyDescent="0.2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x14ac:dyDescent="0.2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x14ac:dyDescent="0.2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protectedRanges>
    <protectedRange sqref="J24:K25" name="Range1_5"/>
    <protectedRange sqref="J26:K26" name="Range1_6"/>
    <protectedRange sqref="J28:K32" name="Range1_7_1"/>
    <protectedRange sqref="J34:K37" name="Range1_8_1"/>
    <protectedRange sqref="J8:K8" name="Range1_3"/>
    <protectedRange sqref="J9:K9" name="Range1_1_2"/>
  </protectedRanges>
  <mergeCells count="71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zoomScale="110" zoomScaleNormal="100" workbookViewId="0">
      <selection sqref="A1:J1"/>
    </sheetView>
  </sheetViews>
  <sheetFormatPr defaultRowHeight="12.75" x14ac:dyDescent="0.2"/>
  <sheetData>
    <row r="1" spans="1:11" x14ac:dyDescent="0.2">
      <c r="A1" s="246" t="s">
        <v>170</v>
      </c>
      <c r="B1" s="247"/>
      <c r="C1" s="247"/>
      <c r="D1" s="247"/>
      <c r="E1" s="247"/>
      <c r="F1" s="247"/>
      <c r="G1" s="247"/>
      <c r="H1" s="247"/>
      <c r="I1" s="247"/>
      <c r="J1" s="248"/>
      <c r="K1" s="211"/>
    </row>
    <row r="2" spans="1:11" x14ac:dyDescent="0.2">
      <c r="A2" s="250" t="s">
        <v>344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x14ac:dyDescent="0.2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x14ac:dyDescent="0.2">
      <c r="A4" s="252" t="s">
        <v>337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 x14ac:dyDescent="0.25">
      <c r="A5" s="255" t="s">
        <v>61</v>
      </c>
      <c r="B5" s="255"/>
      <c r="C5" s="255"/>
      <c r="D5" s="255"/>
      <c r="E5" s="255"/>
      <c r="F5" s="255"/>
      <c r="G5" s="255"/>
      <c r="H5" s="255"/>
      <c r="I5" s="87" t="s">
        <v>290</v>
      </c>
      <c r="J5" s="88" t="s">
        <v>156</v>
      </c>
      <c r="K5" s="88" t="s">
        <v>157</v>
      </c>
    </row>
    <row r="6" spans="1:11" x14ac:dyDescent="0.2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x14ac:dyDescent="0.2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x14ac:dyDescent="0.2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20">
        <v>1302860</v>
      </c>
      <c r="K8" s="120">
        <v>-3113668</v>
      </c>
    </row>
    <row r="9" spans="1:11" x14ac:dyDescent="0.2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20">
        <v>9802263</v>
      </c>
      <c r="K9" s="120">
        <v>8252149</v>
      </c>
    </row>
    <row r="10" spans="1:11" x14ac:dyDescent="0.2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20">
        <v>24914304</v>
      </c>
      <c r="K10" s="120">
        <v>1323591</v>
      </c>
    </row>
    <row r="11" spans="1:11" x14ac:dyDescent="0.2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20">
        <v>0</v>
      </c>
      <c r="K11" s="120">
        <v>179585</v>
      </c>
    </row>
    <row r="12" spans="1:11" x14ac:dyDescent="0.2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20">
        <v>0</v>
      </c>
      <c r="K12" s="120">
        <v>0</v>
      </c>
    </row>
    <row r="13" spans="1:11" x14ac:dyDescent="0.2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20">
        <v>554248</v>
      </c>
      <c r="K13" s="120">
        <v>3527258</v>
      </c>
    </row>
    <row r="14" spans="1:11" x14ac:dyDescent="0.2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36573675</v>
      </c>
      <c r="K14" s="12">
        <f>SUM(K8:K13)</f>
        <v>10168915</v>
      </c>
    </row>
    <row r="15" spans="1:11" x14ac:dyDescent="0.2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20">
        <v>0</v>
      </c>
      <c r="K15" s="120">
        <v>0</v>
      </c>
    </row>
    <row r="16" spans="1:11" x14ac:dyDescent="0.2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20">
        <v>6786885</v>
      </c>
      <c r="K16" s="120">
        <v>0</v>
      </c>
    </row>
    <row r="17" spans="1:11" x14ac:dyDescent="0.2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20">
        <v>633352</v>
      </c>
      <c r="K17" s="120">
        <v>530935</v>
      </c>
    </row>
    <row r="18" spans="1:11" x14ac:dyDescent="0.2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20">
        <v>1226804</v>
      </c>
      <c r="K18" s="120">
        <v>310769</v>
      </c>
    </row>
    <row r="19" spans="1:11" x14ac:dyDescent="0.2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8647041</v>
      </c>
      <c r="K19" s="12">
        <f>SUM(K15:K18)</f>
        <v>841704</v>
      </c>
    </row>
    <row r="20" spans="1:11" x14ac:dyDescent="0.2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27926634</v>
      </c>
      <c r="K20" s="12">
        <f>IF(K14&gt;K19,K14-K19,0)</f>
        <v>9327211</v>
      </c>
    </row>
    <row r="21" spans="1:11" x14ac:dyDescent="0.2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x14ac:dyDescent="0.2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x14ac:dyDescent="0.2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8">
        <v>0</v>
      </c>
      <c r="K23" s="118">
        <v>454243</v>
      </c>
    </row>
    <row r="24" spans="1:11" x14ac:dyDescent="0.2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118">
        <v>0</v>
      </c>
      <c r="K24" s="118">
        <v>0</v>
      </c>
    </row>
    <row r="25" spans="1:11" x14ac:dyDescent="0.2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8">
        <v>0</v>
      </c>
      <c r="K25" s="118">
        <v>0</v>
      </c>
    </row>
    <row r="26" spans="1:11" x14ac:dyDescent="0.2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8">
        <v>0</v>
      </c>
      <c r="K26" s="118">
        <v>0</v>
      </c>
    </row>
    <row r="27" spans="1:11" x14ac:dyDescent="0.2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8">
        <v>0</v>
      </c>
      <c r="K27" s="118">
        <v>0</v>
      </c>
    </row>
    <row r="28" spans="1:11" x14ac:dyDescent="0.2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12">
        <f>SUM(K23:K27)</f>
        <v>454243</v>
      </c>
    </row>
    <row r="29" spans="1:11" x14ac:dyDescent="0.2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120">
        <v>5782720</v>
      </c>
      <c r="K29" s="120">
        <v>11858415</v>
      </c>
    </row>
    <row r="30" spans="1:11" x14ac:dyDescent="0.2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118">
        <v>0</v>
      </c>
      <c r="K30" s="118">
        <v>0</v>
      </c>
    </row>
    <row r="31" spans="1:11" x14ac:dyDescent="0.2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8">
        <v>0</v>
      </c>
      <c r="K31" s="118">
        <v>0</v>
      </c>
    </row>
    <row r="32" spans="1:11" x14ac:dyDescent="0.2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5782720</v>
      </c>
      <c r="K32" s="12">
        <f>SUM(K29:K31)</f>
        <v>11858415</v>
      </c>
    </row>
    <row r="33" spans="1:11" x14ac:dyDescent="0.2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5782720</v>
      </c>
      <c r="K34" s="12">
        <f>IF(K32&gt;K28,K32-K28,0)</f>
        <v>11404172</v>
      </c>
    </row>
    <row r="35" spans="1:11" x14ac:dyDescent="0.2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x14ac:dyDescent="0.2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118">
        <v>0</v>
      </c>
      <c r="K36" s="118">
        <v>0</v>
      </c>
    </row>
    <row r="37" spans="1:11" x14ac:dyDescent="0.2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20">
        <v>18136537</v>
      </c>
      <c r="K37" s="120">
        <v>18636778</v>
      </c>
    </row>
    <row r="38" spans="1:11" x14ac:dyDescent="0.2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8">
        <v>0</v>
      </c>
      <c r="K38" s="118">
        <v>0</v>
      </c>
    </row>
    <row r="39" spans="1:11" x14ac:dyDescent="0.2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18136537</v>
      </c>
      <c r="K39" s="12">
        <f>SUM(K36:K38)</f>
        <v>18636778</v>
      </c>
    </row>
    <row r="40" spans="1:11" x14ac:dyDescent="0.2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20">
        <v>0</v>
      </c>
      <c r="K40" s="120">
        <v>0</v>
      </c>
    </row>
    <row r="41" spans="1:11" x14ac:dyDescent="0.2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8">
        <v>0</v>
      </c>
      <c r="K41" s="118">
        <v>0</v>
      </c>
    </row>
    <row r="42" spans="1:11" x14ac:dyDescent="0.2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18">
        <v>0</v>
      </c>
      <c r="K42" s="118">
        <v>0</v>
      </c>
    </row>
    <row r="43" spans="1:11" x14ac:dyDescent="0.2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8">
        <v>0</v>
      </c>
      <c r="K43" s="118">
        <v>0</v>
      </c>
    </row>
    <row r="44" spans="1:11" x14ac:dyDescent="0.2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20">
        <v>30041000</v>
      </c>
      <c r="K44" s="120">
        <v>10001000</v>
      </c>
    </row>
    <row r="45" spans="1:11" x14ac:dyDescent="0.2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30041000</v>
      </c>
      <c r="K45" s="12">
        <f>SUM(K40:K44)</f>
        <v>10001000</v>
      </c>
    </row>
    <row r="46" spans="1:11" x14ac:dyDescent="0.2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8635778</v>
      </c>
    </row>
    <row r="47" spans="1:11" x14ac:dyDescent="0.2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11904463</v>
      </c>
      <c r="K47" s="12">
        <f>IF(K45&gt;K39,K45-K39,0)</f>
        <v>0</v>
      </c>
    </row>
    <row r="48" spans="1:11" x14ac:dyDescent="0.2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10239451</v>
      </c>
      <c r="K48" s="12">
        <f>IF(K20-K21+K33-K34+K46-K47&gt;0,K20-K21+K33-K34+K46-K47,0)</f>
        <v>6558817</v>
      </c>
    </row>
    <row r="49" spans="1:11" x14ac:dyDescent="0.2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x14ac:dyDescent="0.2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120">
        <v>35394776</v>
      </c>
      <c r="K50" s="120">
        <v>45634227</v>
      </c>
    </row>
    <row r="51" spans="1:11" x14ac:dyDescent="0.2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120">
        <v>10239451</v>
      </c>
      <c r="K51" s="120">
        <v>6558817</v>
      </c>
    </row>
    <row r="52" spans="1:11" x14ac:dyDescent="0.2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8">
        <v>0</v>
      </c>
      <c r="K52" s="118">
        <v>0</v>
      </c>
    </row>
    <row r="53" spans="1:11" x14ac:dyDescent="0.2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8">
        <f>J50+J51-J52</f>
        <v>45634227</v>
      </c>
      <c r="K53" s="18">
        <f>K50+K51-K52</f>
        <v>52193044</v>
      </c>
    </row>
  </sheetData>
  <protectedRanges>
    <protectedRange sqref="J24:K27" name="Range1_2"/>
    <protectedRange sqref="J30:K31" name="Range1_3"/>
    <protectedRange sqref="J23:K23" name="Range1_2_1"/>
    <protectedRange sqref="J36:K36 J38:K38" name="Range1_4_1"/>
    <protectedRange sqref="J41:K43" name="Range1_5_1"/>
    <protectedRange sqref="J52:K52" name="Range1_6_1"/>
    <protectedRange sqref="J8:K13" name="Range1"/>
    <protectedRange sqref="J15:K18" name="Range1_1"/>
    <protectedRange sqref="J29:K29" name="Range1_3_2"/>
    <protectedRange sqref="J37:K37" name="Range1_4_2"/>
    <protectedRange sqref="J40:K40" name="Range1_5"/>
    <protectedRange sqref="J44:K44" name="Range1_5_2"/>
    <protectedRange sqref="J50:K51" name="Range1_6_2"/>
  </protectedRanges>
  <mergeCells count="53">
    <mergeCell ref="A6:H6"/>
    <mergeCell ref="A7:K7"/>
    <mergeCell ref="A8:H8"/>
    <mergeCell ref="A1:J1"/>
    <mergeCell ref="K1:K2"/>
    <mergeCell ref="A2:J2"/>
    <mergeCell ref="A4:K4"/>
    <mergeCell ref="A5:H5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34:H34"/>
    <mergeCell ref="A22:K22"/>
    <mergeCell ref="A23:H23"/>
    <mergeCell ref="A25:H25"/>
    <mergeCell ref="A26:H26"/>
    <mergeCell ref="A24:H24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4:H44"/>
    <mergeCell ref="A43:H43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  <dataValidation operator="greaterThan" allowBlank="1" showInputMessage="1" showErrorMessage="1" sqref="J23:K27 J15:K18 J29:K31 J36:K38 J8:K13 J40:K44 J50:K52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11" sqref="A11:H11"/>
    </sheetView>
  </sheetViews>
  <sheetFormatPr defaultRowHeight="12.75" x14ac:dyDescent="0.2"/>
  <sheetData>
    <row r="1" spans="1:11" x14ac:dyDescent="0.2">
      <c r="A1" s="246" t="s">
        <v>205</v>
      </c>
      <c r="B1" s="247"/>
      <c r="C1" s="247"/>
      <c r="D1" s="247"/>
      <c r="E1" s="247"/>
      <c r="F1" s="247"/>
      <c r="G1" s="247"/>
      <c r="H1" s="247"/>
      <c r="I1" s="247"/>
      <c r="J1" s="248"/>
      <c r="K1" s="260"/>
    </row>
    <row r="2" spans="1:11" x14ac:dyDescent="0.2">
      <c r="A2" s="250" t="s">
        <v>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">
      <c r="A4" s="252" t="s">
        <v>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 x14ac:dyDescent="0.25">
      <c r="A5" s="255" t="s">
        <v>61</v>
      </c>
      <c r="B5" s="255"/>
      <c r="C5" s="255"/>
      <c r="D5" s="255"/>
      <c r="E5" s="255"/>
      <c r="F5" s="255"/>
      <c r="G5" s="255"/>
      <c r="H5" s="255"/>
      <c r="I5" s="87" t="s">
        <v>290</v>
      </c>
      <c r="J5" s="88" t="s">
        <v>156</v>
      </c>
      <c r="K5" s="88" t="s">
        <v>157</v>
      </c>
    </row>
    <row r="6" spans="1:11" x14ac:dyDescent="0.2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x14ac:dyDescent="0.2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x14ac:dyDescent="0.2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x14ac:dyDescent="0.2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x14ac:dyDescent="0.2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x14ac:dyDescent="0.2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x14ac:dyDescent="0.2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x14ac:dyDescent="0.2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x14ac:dyDescent="0.2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x14ac:dyDescent="0.2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x14ac:dyDescent="0.2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x14ac:dyDescent="0.2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x14ac:dyDescent="0.2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x14ac:dyDescent="0.2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x14ac:dyDescent="0.2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x14ac:dyDescent="0.2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x14ac:dyDescent="0.2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x14ac:dyDescent="0.2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x14ac:dyDescent="0.2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x14ac:dyDescent="0.2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x14ac:dyDescent="0.2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x14ac:dyDescent="0.2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x14ac:dyDescent="0.2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x14ac:dyDescent="0.2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x14ac:dyDescent="0.2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x14ac:dyDescent="0.2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x14ac:dyDescent="0.2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x14ac:dyDescent="0.2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x14ac:dyDescent="0.2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x14ac:dyDescent="0.2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x14ac:dyDescent="0.2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x14ac:dyDescent="0.2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x14ac:dyDescent="0.2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x14ac:dyDescent="0.2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x14ac:dyDescent="0.2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x14ac:dyDescent="0.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zoomScaleNormal="100" workbookViewId="0">
      <selection sqref="A1:K1"/>
    </sheetView>
  </sheetViews>
  <sheetFormatPr defaultRowHeight="12.75" x14ac:dyDescent="0.2"/>
  <cols>
    <col min="1" max="4" width="9.140625" style="98"/>
    <col min="5" max="5" width="10.140625" style="98" bestFit="1" customWidth="1"/>
    <col min="6" max="9" width="9.140625" style="98"/>
    <col min="10" max="11" width="9.85546875" style="98" bestFit="1" customWidth="1"/>
    <col min="12" max="16384" width="9.140625" style="98"/>
  </cols>
  <sheetData>
    <row r="1" spans="1:12" x14ac:dyDescent="0.2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 x14ac:dyDescent="0.2">
      <c r="A2" s="95"/>
      <c r="B2" s="96"/>
      <c r="C2" s="261" t="s">
        <v>293</v>
      </c>
      <c r="D2" s="261"/>
      <c r="E2" s="100">
        <v>42856</v>
      </c>
      <c r="F2" s="99" t="s">
        <v>258</v>
      </c>
      <c r="G2" s="262">
        <v>43220</v>
      </c>
      <c r="H2" s="263"/>
      <c r="I2" s="96"/>
      <c r="J2" s="96"/>
      <c r="K2" s="96"/>
      <c r="L2" s="101"/>
    </row>
    <row r="3" spans="1:12" ht="24" thickBot="1" x14ac:dyDescent="0.25">
      <c r="A3" s="264" t="s">
        <v>61</v>
      </c>
      <c r="B3" s="264"/>
      <c r="C3" s="264"/>
      <c r="D3" s="264"/>
      <c r="E3" s="264"/>
      <c r="F3" s="264"/>
      <c r="G3" s="264"/>
      <c r="H3" s="264"/>
      <c r="I3" s="102" t="s">
        <v>316</v>
      </c>
      <c r="J3" s="103" t="s">
        <v>156</v>
      </c>
      <c r="K3" s="103" t="s">
        <v>157</v>
      </c>
    </row>
    <row r="4" spans="1:12" x14ac:dyDescent="0.2">
      <c r="A4" s="265">
        <v>1</v>
      </c>
      <c r="B4" s="265"/>
      <c r="C4" s="265"/>
      <c r="D4" s="265"/>
      <c r="E4" s="265"/>
      <c r="F4" s="265"/>
      <c r="G4" s="265"/>
      <c r="H4" s="265"/>
      <c r="I4" s="105">
        <v>2</v>
      </c>
      <c r="J4" s="104" t="s">
        <v>294</v>
      </c>
      <c r="K4" s="104" t="s">
        <v>295</v>
      </c>
    </row>
    <row r="5" spans="1:12" x14ac:dyDescent="0.2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1">
        <v>149874600</v>
      </c>
      <c r="K5" s="11">
        <v>149874600</v>
      </c>
    </row>
    <row r="6" spans="1:12" x14ac:dyDescent="0.2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3"/>
      <c r="K6" s="13"/>
    </row>
    <row r="7" spans="1:12" x14ac:dyDescent="0.2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3">
        <v>5767211</v>
      </c>
      <c r="K7" s="13">
        <v>5696934</v>
      </c>
    </row>
    <row r="8" spans="1:12" x14ac:dyDescent="0.2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3">
        <v>2480704</v>
      </c>
      <c r="K8" s="13">
        <v>3034365</v>
      </c>
    </row>
    <row r="9" spans="1:12" x14ac:dyDescent="0.2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3">
        <v>738214</v>
      </c>
      <c r="K9" s="13">
        <v>-2890422</v>
      </c>
    </row>
    <row r="10" spans="1:12" x14ac:dyDescent="0.2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3"/>
      <c r="K10" s="13"/>
    </row>
    <row r="11" spans="1:12" x14ac:dyDescent="0.2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3"/>
      <c r="K11" s="13"/>
    </row>
    <row r="12" spans="1:12" x14ac:dyDescent="0.2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3"/>
      <c r="K12" s="13"/>
    </row>
    <row r="13" spans="1:12" x14ac:dyDescent="0.2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3"/>
      <c r="K13" s="13"/>
    </row>
    <row r="14" spans="1:12" x14ac:dyDescent="0.2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158860729</v>
      </c>
      <c r="K14" s="109">
        <f>SUM(K5:K13)</f>
        <v>155715477</v>
      </c>
    </row>
    <row r="15" spans="1:12" x14ac:dyDescent="0.2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2" x14ac:dyDescent="0.2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x14ac:dyDescent="0.2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x14ac:dyDescent="0.2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x14ac:dyDescent="0.2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x14ac:dyDescent="0.2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3">
        <v>738214</v>
      </c>
      <c r="K20" s="13">
        <v>-2890422</v>
      </c>
    </row>
    <row r="21" spans="1:11" x14ac:dyDescent="0.2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738214</v>
      </c>
      <c r="K21" s="110">
        <f>SUM(K15:K20)</f>
        <v>-2890422</v>
      </c>
    </row>
    <row r="22" spans="1:11" x14ac:dyDescent="0.2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x14ac:dyDescent="0.2">
      <c r="A23" s="278" t="s">
        <v>313</v>
      </c>
      <c r="B23" s="279"/>
      <c r="C23" s="279"/>
      <c r="D23" s="279"/>
      <c r="E23" s="279"/>
      <c r="F23" s="279"/>
      <c r="G23" s="279"/>
      <c r="H23" s="279"/>
      <c r="I23" s="111">
        <v>18</v>
      </c>
      <c r="J23" s="107"/>
      <c r="K23" s="107"/>
    </row>
    <row r="24" spans="1:11" ht="23.25" customHeight="1" x14ac:dyDescent="0.2">
      <c r="A24" s="280" t="s">
        <v>314</v>
      </c>
      <c r="B24" s="281"/>
      <c r="C24" s="281"/>
      <c r="D24" s="281"/>
      <c r="E24" s="281"/>
      <c r="F24" s="281"/>
      <c r="G24" s="281"/>
      <c r="H24" s="281"/>
      <c r="I24" s="112">
        <v>19</v>
      </c>
      <c r="J24" s="110"/>
      <c r="K24" s="110"/>
    </row>
    <row r="25" spans="1:11" ht="30" customHeight="1" x14ac:dyDescent="0.2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 x14ac:dyDescent="0.2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 x14ac:dyDescent="0.2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 x14ac:dyDescent="0.2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 x14ac:dyDescent="0.2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 x14ac:dyDescent="0.2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 x14ac:dyDescent="0.2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x14ac:dyDescent="0.2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 x14ac:dyDescent="0.2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Kovac Tanja</cp:lastModifiedBy>
  <cp:lastPrinted>2018-08-14T09:10:14Z</cp:lastPrinted>
  <dcterms:created xsi:type="dcterms:W3CDTF">2008-10-17T11:51:54Z</dcterms:created>
  <dcterms:modified xsi:type="dcterms:W3CDTF">2018-08-14T09:10:17Z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