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<sst xmlns="http://schemas.openxmlformats.org/spreadsheetml/2006/main" count="397" uniqueCount="344">
  <si>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</si>
  <si>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</si>
  <si>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</si>
  <si>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</si>
  <si>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</si>
  <si>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</si>
  <si>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</si>
  <si>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</si>
  <si>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</si>
  <si>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</si>
  <si>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</si>
  <si>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</si>
  <si>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</si>
  <si>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</si>
  <si>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</si>
  <si>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</si>
  <si>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</si>
  <si>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</si>
  <si>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</si>
  <si>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</si>
  <si>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</si>
  <si>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</si>
  <si>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</si>
  <si>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</si>
  <si>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</si>
  <si>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</si>
  <si>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</si>
  <si>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</si>
  <si>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</si>
  <si>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</si>
  <si>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</si>
  <si>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</si>
  <si>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</si>
  <si>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</si>
  <si>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</si>
  <si>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</si>
  <si>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</si>
  <si>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</si>
  <si>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</si>
  <si>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</si>
  <si>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</si>
  <si>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</si>
  <si>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</si>
  <si>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</si>
  <si>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</si>
  <si>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</si>
  <si>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</si>
  <si>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</si>
  <si>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</si>
  <si>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</si>
  <si>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</si>
  <si>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</si>
  <si>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</si>
  <si>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</si>
  <si>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</si>
  <si>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</si>
  <si>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</si>
  <si>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</si>
  <si>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</si>
  <si>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</si>
  <si>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</si>
  <si>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</si>
  <si>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</si>
  <si>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</si>
  <si>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</si>
  <si>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</si>
  <si>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</si>
  <si>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</si>
  <si>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</si>
  <si>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</si>
  <si>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</si>
  <si>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</si>
  <si>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</si>
  <si>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</si>
  <si>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</si>
  <si>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</si>
  <si>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</si>
  <si>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</si>
  <si>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</si>
  <si>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</si>
  <si>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</si>
  <si>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</si>
  <si>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</si>
  <si>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</si>
  <si>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</si>
  <si>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</si>
  <si>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</si>
  <si>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</si>
  <si>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</si>
  <si>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</si>
  <si>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</si>
  <si>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</si>
  <si>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</si>
  <si>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</si>
  <si>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</si>
  <si>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</si>
  <si>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</si>
  <si>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</si>
  <si>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</si>
  <si>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</si>
  <si>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</si>
  <si>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</si>
  <si>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</si>
  <si>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</si>
  <si>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</si>
  <si>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</si>
  <si>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</si>
  <si>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</si>
  <si>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</si>
  <si>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</si>
  <si>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</si>
  <si>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</si>
  <si>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</si>
  <si>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</si>
  <si>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</si>
  <si>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</si>
  <si>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</si>
  <si>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</si>
  <si>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</si>
  <si>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</si>
  <si>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</si>
  <si>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</si>
  <si>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</si>
  <si>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</si>
  <si>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</si>
  <si>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</si>
  <si>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</si>
  <si>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</si>
  <si>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</si>
  <si>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</si>
  <si>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</si>
  <si>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</si>
  <si>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</si>
  <si>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</si>
  <si>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</si>
  <si>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</si>
  <si>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</si>
  <si>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</si>
  <si>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</si>
  <si>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</si>
  <si>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</si>
  <si>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</si>
  <si>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</si>
  <si>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</si>
  <si>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</si>
  <si>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</si>
  <si>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</si>
  <si>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</si>
  <si>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</si>
  <si>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</si>
  <si>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</si>
  <si>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</si>
  <si>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</si>
  <si>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</si>
  <si>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</si>
  <si>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</si>
  <si>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</si>
  <si>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</si>
  <si>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</si>
  <si>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</si>
  <si>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</si>
  <si>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</si>
  <si>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</si>
  <si>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</si>
  <si>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</si>
  <si>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</si>
  <si>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</si>
  <si>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</si>
  <si>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</si>
  <si>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</si>
  <si>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</si>
  <si>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</si>
  <si>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</si>
  <si>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</si>
  <si>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</si>
  <si>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</si>
  <si>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</si>
  <si>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</si>
  <si>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</si>
  <si>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</si>
  <si>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</si>
  <si>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</si>
  <si>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</si>
  <si>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</si>
  <si>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</si>
  <si>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</si>
  <si>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</si>
  <si>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</si>
  <si>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</si>
  <si>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</si>
  <si>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</si>
  <si>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</si>
  <si>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</si>
  <si>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</si>
  <si>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</si>
  <si>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</si>
  <si>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</si>
  <si>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</si>
  <si>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</si>
  <si>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</si>
  <si>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</si>
  <si>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</si>
  <si>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</si>
  <si>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</si>
  <si>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</si>
  <si>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</si>
  <si>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</si>
  <si>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</si>
  <si>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</si>
  <si>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</si>
  <si>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</si>
  <si>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</si>
  <si>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</si>
  <si>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</si>
  <si>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</si>
  <si>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</si>
  <si>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</si>
  <si>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</si>
  <si>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</si>
  <si>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</si>
  <si>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</si>
  <si>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</si>
  <si>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</si>
  <si>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</si>
  <si>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</si>
  <si>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</si>
  <si>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</si>
  <si>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</si>
  <si>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</si>
  <si>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</si>
  <si>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</si>
  <si>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</si>
  <si>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</si>
  <si>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</si>
  <si>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</si>
  <si>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</si>
  <si>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</si>
  <si>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</si>
  <si>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</si>
  <si>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</si>
  <si>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</si>
  <si>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</si>
  <si>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</si>
  <si>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</si>
  <si>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</si>
  <si>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</si>
  <si>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</si>
  <si>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</si>
  <si>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</si>
  <si>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</si>
  <si>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</si>
  <si>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</si>
  <si>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</si>
  <si>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</si>
  <si>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</si>
  <si>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</si>
  <si>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</si>
  <si>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</si>
  <si>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</si>
  <si>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</si>
  <si>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</si>
  <si>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</si>
  <si>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</si>
  <si>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</si>
  <si>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</si>
  <si>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</si>
  <si>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</si>
  <si>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</si>
  <si>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</si>
  <si>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</si>
  <si>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</si>
  <si>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</si>
  <si>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</si>
  <si>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</si>
  <si>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</si>
  <si>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</si>
  <si>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</si>
  <si>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</si>
  <si>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</si>
  <si>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</si>
  <si>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</si>
  <si>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</si>
  <si>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</si>
  <si>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</si>
  <si>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</si>
  <si>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</si>
  <si>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</si>
  <si>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</si>
  <si>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</si>
  <si>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</si>
  <si>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</si>
  <si>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</si>
  <si>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</si>
  <si>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</si>
  <si>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</si>
  <si>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</si>
  <si>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</si>
  <si>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</si>
  <si>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</si>
  <si>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</si>
  <si>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</si>
  <si>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</si>
  <si>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</si>
  <si>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</si>
  <si>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</si>
  <si>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</si>
  <si>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</si>
  <si>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</si>
  <si>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</si>
  <si>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</si>
  <si>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</si>
  <si>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</si>
  <si>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</si>
  <si>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</si>
  <si>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</si>
  <si>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</si>
  <si>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</si>
  <si>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</si>
  <si>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</si>
  <si>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</si>
  <si>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</si>
  <si>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</si>
  <si>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</si>
  <si>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</si>
  <si>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</si>
  <si>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</si>
  <si>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</si>
  <si>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</si>
  <si>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</si>
  <si>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</si>
  <si>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</si>
  <si>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</si>
  <si>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</si>
  <si>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</si>
  <si>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</si>
  <si>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</si>
  <si>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</si>
  <si>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</si>
  <si>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Kovačić Branko</t>
  </si>
  <si>
    <t>Obveznik: BILOKALNIK-IPA d.d.</t>
  </si>
  <si>
    <t>048639602</t>
  </si>
  <si>
    <t>30.06.2013.</t>
  </si>
  <si>
    <t>stanje na dan 30.06.2013.</t>
  </si>
  <si>
    <t>u razdoblju 01.01.2013.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</si>
</sst>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0" borderId="14" xfId="56" applyNumberFormat="1" applyFont="1" applyFill="1" applyBorder="1" applyAlignment="1" applyProtection="1">
      <alignment horizontal="right" vertical="center"/>
      <protection locked="0"/>
    </xf>
    <xf numFmtId="3" fontId="1" fillId="0" borderId="10" xfId="56" applyNumberFormat="1" applyFont="1" applyFill="1" applyBorder="1" applyAlignment="1" applyProtection="1">
      <alignment horizontal="right" vertical="center"/>
      <protection locked="0"/>
    </xf>
    <xf numFmtId="3" fontId="1" fillId="0" borderId="14" xfId="56" applyNumberFormat="1" applyFont="1" applyFill="1" applyBorder="1" applyAlignment="1" applyProtection="1">
      <alignment horizontal="right" vertical="center"/>
      <protection hidden="1"/>
    </xf>
    <xf numFmtId="3" fontId="6" fillId="0" borderId="14" xfId="56" applyNumberFormat="1" applyFont="1" applyFill="1" applyBorder="1" applyAlignment="1" applyProtection="1">
      <alignment horizontal="right" vertical="center"/>
      <protection locked="0"/>
    </xf>
    <xf numFmtId="3" fontId="6" fillId="0" borderId="14" xfId="56" applyNumberFormat="1" applyFont="1" applyFill="1" applyBorder="1" applyAlignment="1" applyProtection="1">
      <alignment horizontal="right" vertical="center"/>
      <protection hidden="1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6" fillId="0" borderId="10" xfId="56" applyNumberFormat="1" applyFont="1" applyFill="1" applyBorder="1" applyAlignment="1" applyProtection="1">
      <alignment horizontal="right" vertical="center"/>
      <protection locked="0"/>
    </xf>
    <xf numFmtId="3" fontId="6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20" t="s">
        <v>323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7" t="s">
        <v>251</v>
      </c>
      <c r="B6" s="148"/>
      <c r="C6" s="162" t="s">
        <v>324</v>
      </c>
      <c r="D6" s="16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0" t="s">
        <v>252</v>
      </c>
      <c r="B8" s="201"/>
      <c r="C8" s="162" t="s">
        <v>325</v>
      </c>
      <c r="D8" s="16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2" t="s">
        <v>253</v>
      </c>
      <c r="B10" s="192"/>
      <c r="C10" s="162" t="s">
        <v>326</v>
      </c>
      <c r="D10" s="16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7" t="s">
        <v>254</v>
      </c>
      <c r="B12" s="148"/>
      <c r="C12" s="164" t="s">
        <v>327</v>
      </c>
      <c r="D12" s="189"/>
      <c r="E12" s="189"/>
      <c r="F12" s="189"/>
      <c r="G12" s="189"/>
      <c r="H12" s="189"/>
      <c r="I12" s="15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7" t="s">
        <v>255</v>
      </c>
      <c r="B14" s="148"/>
      <c r="C14" s="190">
        <v>48000</v>
      </c>
      <c r="D14" s="191"/>
      <c r="E14" s="16"/>
      <c r="F14" s="164" t="s">
        <v>328</v>
      </c>
      <c r="G14" s="189"/>
      <c r="H14" s="189"/>
      <c r="I14" s="15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7" t="s">
        <v>256</v>
      </c>
      <c r="B16" s="148"/>
      <c r="C16" s="164" t="s">
        <v>329</v>
      </c>
      <c r="D16" s="189"/>
      <c r="E16" s="189"/>
      <c r="F16" s="189"/>
      <c r="G16" s="189"/>
      <c r="H16" s="189"/>
      <c r="I16" s="15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7" t="s">
        <v>257</v>
      </c>
      <c r="B18" s="148"/>
      <c r="C18" s="185" t="s">
        <v>330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7" t="s">
        <v>258</v>
      </c>
      <c r="B20" s="148"/>
      <c r="C20" s="185" t="s">
        <v>331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7" t="s">
        <v>259</v>
      </c>
      <c r="B22" s="148"/>
      <c r="C22" s="121">
        <v>201</v>
      </c>
      <c r="D22" s="164" t="s">
        <v>328</v>
      </c>
      <c r="E22" s="175"/>
      <c r="F22" s="176"/>
      <c r="G22" s="147"/>
      <c r="H22" s="18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7" t="s">
        <v>260</v>
      </c>
      <c r="B24" s="148"/>
      <c r="C24" s="121">
        <v>6</v>
      </c>
      <c r="D24" s="164" t="s">
        <v>332</v>
      </c>
      <c r="E24" s="175"/>
      <c r="F24" s="175"/>
      <c r="G24" s="176"/>
      <c r="H24" s="51" t="s">
        <v>261</v>
      </c>
      <c r="I24" s="122">
        <v>177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7" t="s">
        <v>262</v>
      </c>
      <c r="B26" s="148"/>
      <c r="C26" s="123" t="s">
        <v>333</v>
      </c>
      <c r="D26" s="25"/>
      <c r="E26" s="33"/>
      <c r="F26" s="24"/>
      <c r="G26" s="177" t="s">
        <v>263</v>
      </c>
      <c r="H26" s="148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83" t="s">
        <v>266</v>
      </c>
      <c r="I28" s="18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2"/>
      <c r="B30" s="165"/>
      <c r="C30" s="165"/>
      <c r="D30" s="166"/>
      <c r="E30" s="172"/>
      <c r="F30" s="165"/>
      <c r="G30" s="165"/>
      <c r="H30" s="162"/>
      <c r="I30" s="163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1"/>
      <c r="J31" s="10"/>
      <c r="K31" s="10"/>
      <c r="L31" s="10"/>
    </row>
    <row r="32" spans="1:12" ht="12.75">
      <c r="A32" s="172"/>
      <c r="B32" s="165"/>
      <c r="C32" s="165"/>
      <c r="D32" s="166"/>
      <c r="E32" s="172"/>
      <c r="F32" s="165"/>
      <c r="G32" s="165"/>
      <c r="H32" s="162"/>
      <c r="I32" s="16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2"/>
      <c r="B34" s="165"/>
      <c r="C34" s="165"/>
      <c r="D34" s="166"/>
      <c r="E34" s="172"/>
      <c r="F34" s="165"/>
      <c r="G34" s="165"/>
      <c r="H34" s="162"/>
      <c r="I34" s="16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2"/>
      <c r="B36" s="165"/>
      <c r="C36" s="165"/>
      <c r="D36" s="166"/>
      <c r="E36" s="172"/>
      <c r="F36" s="165"/>
      <c r="G36" s="165"/>
      <c r="H36" s="162"/>
      <c r="I36" s="163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72"/>
      <c r="B38" s="165"/>
      <c r="C38" s="165"/>
      <c r="D38" s="166"/>
      <c r="E38" s="172"/>
      <c r="F38" s="165"/>
      <c r="G38" s="165"/>
      <c r="H38" s="162"/>
      <c r="I38" s="16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2"/>
      <c r="B40" s="165"/>
      <c r="C40" s="165"/>
      <c r="D40" s="166"/>
      <c r="E40" s="172"/>
      <c r="F40" s="165"/>
      <c r="G40" s="165"/>
      <c r="H40" s="162"/>
      <c r="I40" s="16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2" t="s">
        <v>267</v>
      </c>
      <c r="B44" s="143"/>
      <c r="C44" s="162"/>
      <c r="D44" s="163"/>
      <c r="E44" s="26"/>
      <c r="F44" s="164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42" t="s">
        <v>268</v>
      </c>
      <c r="B46" s="143"/>
      <c r="C46" s="164" t="s">
        <v>335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2" t="s">
        <v>270</v>
      </c>
      <c r="B48" s="143"/>
      <c r="C48" s="149" t="s">
        <v>340</v>
      </c>
      <c r="D48" s="145"/>
      <c r="E48" s="146"/>
      <c r="F48" s="16"/>
      <c r="G48" s="51" t="s">
        <v>271</v>
      </c>
      <c r="H48" s="149" t="s">
        <v>336</v>
      </c>
      <c r="I48" s="14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2" t="s">
        <v>257</v>
      </c>
      <c r="B50" s="143"/>
      <c r="C50" s="144" t="s">
        <v>337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7" t="s">
        <v>272</v>
      </c>
      <c r="B52" s="148"/>
      <c r="C52" s="149" t="s">
        <v>338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ht="12.75">
      <c r="A53" s="108"/>
      <c r="B53" s="20"/>
      <c r="C53" s="158" t="s">
        <v>273</v>
      </c>
      <c r="D53" s="158"/>
      <c r="E53" s="158"/>
      <c r="F53" s="158"/>
      <c r="G53" s="158"/>
      <c r="H53" s="15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1" t="s">
        <v>274</v>
      </c>
      <c r="C55" s="152"/>
      <c r="D55" s="152"/>
      <c r="E55" s="15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8"/>
      <c r="B57" s="153" t="s">
        <v>307</v>
      </c>
      <c r="C57" s="154"/>
      <c r="D57" s="154"/>
      <c r="E57" s="154"/>
      <c r="F57" s="154"/>
      <c r="G57" s="154"/>
      <c r="H57" s="154"/>
      <c r="I57" s="110"/>
      <c r="J57" s="10"/>
      <c r="K57" s="10"/>
      <c r="L57" s="10"/>
    </row>
    <row r="58" spans="1:12" ht="12.75">
      <c r="A58" s="108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8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0"/>
      <c r="H63" s="14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339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137">
        <f>J9+J16+J26+J35+J39</f>
        <v>98029754</v>
      </c>
      <c r="K8" s="137">
        <f>K9+K16+K26+K35+K39</f>
        <v>93008154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137">
        <f>SUM(J10:J15)</f>
        <v>331447</v>
      </c>
      <c r="K9" s="137">
        <f>SUM(K10:K15)</f>
        <v>306115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291302</v>
      </c>
      <c r="K11" s="7">
        <v>306115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40145</v>
      </c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137">
        <f>SUM(J17:J25)</f>
        <v>88222490</v>
      </c>
      <c r="K16" s="137">
        <f>SUM(K17:K25)</f>
        <v>84434768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3836747</v>
      </c>
      <c r="K17" s="7">
        <v>3836747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37392179</v>
      </c>
      <c r="K18" s="7">
        <v>37042358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41766003</v>
      </c>
      <c r="K19" s="7">
        <v>38878018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38983</v>
      </c>
      <c r="K20" s="7">
        <v>59618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4257169</v>
      </c>
      <c r="K23" s="7">
        <v>3686618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/>
      <c r="K24" s="7"/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931409</v>
      </c>
      <c r="K25" s="7">
        <v>931409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137">
        <f>SUM(J27:J34)</f>
        <v>7629833</v>
      </c>
      <c r="K26" s="137">
        <f>SUM(K27:K34)</f>
        <v>6417737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/>
      <c r="K27" s="7"/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7527833</v>
      </c>
      <c r="K32" s="7">
        <v>6321737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102000</v>
      </c>
      <c r="K33" s="7">
        <v>96000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137">
        <f>SUM(J36:J38)</f>
        <v>0</v>
      </c>
      <c r="K35" s="137">
        <f>SUM(K36:K38)</f>
        <v>0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/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1845984</v>
      </c>
      <c r="K39" s="7">
        <v>1849534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137">
        <f>J41+J49+J56+J64</f>
        <v>71403667</v>
      </c>
      <c r="K40" s="137">
        <f>K41+K49+K56+K64</f>
        <v>73893906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137">
        <f>SUM(J42:J48)</f>
        <v>23249774</v>
      </c>
      <c r="K41" s="137">
        <f>SUM(K42:K48)</f>
        <v>21412899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11457800</v>
      </c>
      <c r="K42" s="7">
        <v>9340092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230013</v>
      </c>
      <c r="K43" s="7">
        <v>481398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1342290</v>
      </c>
      <c r="K44" s="7">
        <v>1609642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/>
      <c r="K45" s="7"/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5385</v>
      </c>
      <c r="K46" s="7">
        <v>66851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10214286</v>
      </c>
      <c r="K47" s="7">
        <v>9914916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137">
        <f>SUM(J50:J55)</f>
        <v>30020927</v>
      </c>
      <c r="K49" s="137">
        <f>SUM(K50:K55)</f>
        <v>34187702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242505</v>
      </c>
      <c r="K50" s="7">
        <v>765208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27270384</v>
      </c>
      <c r="K51" s="7">
        <v>31944966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2261</v>
      </c>
      <c r="K53" s="7">
        <v>4540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2495480</v>
      </c>
      <c r="K54" s="7">
        <v>1462171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10297</v>
      </c>
      <c r="K55" s="7">
        <v>10817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137">
        <f>SUM(J57:J63)</f>
        <v>2744987</v>
      </c>
      <c r="K56" s="137">
        <f>SUM(K57:K63)</f>
        <v>9426795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/>
      <c r="K58" s="7">
        <v>7000000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441912</v>
      </c>
      <c r="K61" s="7">
        <v>132362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2303075</v>
      </c>
      <c r="K62" s="7">
        <v>2294433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/>
      <c r="K63" s="7"/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15387979</v>
      </c>
      <c r="K64" s="7">
        <v>8866510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72439</v>
      </c>
      <c r="K65" s="7">
        <v>1183409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137">
        <f>J7+J8+J40+J65</f>
        <v>169505860</v>
      </c>
      <c r="K66" s="137">
        <f>K7+K8+K40+K65</f>
        <v>168085469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138">
        <f>J70+J71+J72+J78+J79+J82+J85</f>
        <v>154723312</v>
      </c>
      <c r="K69" s="138">
        <f>K70+K71+K72+K78+K79+K82+K85</f>
        <v>156355830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149874600</v>
      </c>
      <c r="K70" s="7">
        <v>149874600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/>
      <c r="K71" s="7"/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137">
        <f>J73+J74-J75+J76+J77</f>
        <v>4027164</v>
      </c>
      <c r="K72" s="137">
        <f>K73+K74-K75+K76+K77</f>
        <v>4688108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2251971</v>
      </c>
      <c r="K73" s="7">
        <v>2384159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1775193</v>
      </c>
      <c r="K77" s="7">
        <v>2303949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7"/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137">
        <f>J80-J81</f>
        <v>-1822230</v>
      </c>
      <c r="K79" s="137">
        <f>K80-K81</f>
        <v>160604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>
        <v>160604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1822230</v>
      </c>
      <c r="K81" s="7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137">
        <f>J83-J84</f>
        <v>2643778</v>
      </c>
      <c r="K82" s="137">
        <f>K83-K84</f>
        <v>1632518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2643778</v>
      </c>
      <c r="K83" s="7">
        <v>1632518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137">
        <f>SUM(J87:J89)</f>
        <v>694583</v>
      </c>
      <c r="K86" s="137">
        <f>SUM(K87:K89)</f>
        <v>694583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694583</v>
      </c>
      <c r="K87" s="7">
        <v>694583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137">
        <f>SUM(J91:J99)</f>
        <v>831221</v>
      </c>
      <c r="K90" s="137">
        <f>SUM(K91:K99)</f>
        <v>614061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817160</v>
      </c>
      <c r="K92" s="7">
        <v>600000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/>
      <c r="K93" s="7"/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/>
      <c r="K98" s="7"/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14061</v>
      </c>
      <c r="K99" s="7">
        <v>14061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37">
        <f>SUM(J101:J112)</f>
        <v>12130580</v>
      </c>
      <c r="K100" s="137">
        <f>SUM(K101:K112)</f>
        <v>8093968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1176379</v>
      </c>
      <c r="K101" s="7">
        <v>857880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774320</v>
      </c>
      <c r="K102" s="7">
        <v>434320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/>
      <c r="K103" s="7"/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79744</v>
      </c>
      <c r="K104" s="7">
        <v>21923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5966538</v>
      </c>
      <c r="K105" s="7">
        <v>4700885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1875412</v>
      </c>
      <c r="K108" s="7">
        <v>1896018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2258187</v>
      </c>
      <c r="K109" s="7">
        <v>182942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/>
      <c r="K112" s="7"/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1126164</v>
      </c>
      <c r="K113" s="7">
        <v>2327027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37">
        <f>J69+J86+J90+J100+J113</f>
        <v>169505860</v>
      </c>
      <c r="K114" s="137">
        <f>K69+K86+K90+K100+K113</f>
        <v>168085469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26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10" zoomScaleNormal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47" t="s">
        <v>339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52168690</v>
      </c>
      <c r="K7" s="54">
        <f>SUM(K8:K9)</f>
        <v>26408379</v>
      </c>
      <c r="L7" s="54">
        <f>SUM(L8:L9)</f>
        <v>52206419</v>
      </c>
      <c r="M7" s="54">
        <f>SUM(M8:M9)</f>
        <v>27057370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129">
        <v>51265330</v>
      </c>
      <c r="K8" s="130">
        <v>26015526</v>
      </c>
      <c r="L8" s="129">
        <v>50955463</v>
      </c>
      <c r="M8" s="130">
        <v>26624922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129">
        <v>903360</v>
      </c>
      <c r="K9" s="130">
        <v>392853</v>
      </c>
      <c r="L9" s="129">
        <v>1250956</v>
      </c>
      <c r="M9" s="130">
        <v>432448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49667337</v>
      </c>
      <c r="K10" s="53">
        <f>K11+K12+K16+K20+K21+K22+K25+K26</f>
        <v>25143942</v>
      </c>
      <c r="L10" s="53">
        <f>L11+L12+L16+L20+L21+L22+L25+L26</f>
        <v>50280556</v>
      </c>
      <c r="M10" s="53">
        <f>M11+M12+M16+M20+M21+M22+M25+M26</f>
        <v>25862626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-245326</v>
      </c>
      <c r="K11" s="7">
        <v>-173680</v>
      </c>
      <c r="L11" s="7">
        <v>-518736</v>
      </c>
      <c r="M11" s="7">
        <v>-480273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34262065</v>
      </c>
      <c r="K12" s="53">
        <f>SUM(K13:K15)</f>
        <v>17698906</v>
      </c>
      <c r="L12" s="53">
        <f>SUM(L13:L15)</f>
        <v>35565908</v>
      </c>
      <c r="M12" s="53">
        <f>SUM(M13:M15)</f>
        <v>18717312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29311892</v>
      </c>
      <c r="K13" s="7">
        <v>15030082</v>
      </c>
      <c r="L13" s="7">
        <v>30560950</v>
      </c>
      <c r="M13" s="7">
        <v>15960021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964228</v>
      </c>
      <c r="K14" s="7">
        <v>568379</v>
      </c>
      <c r="L14" s="7">
        <v>619223</v>
      </c>
      <c r="M14" s="7">
        <v>544069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3985945</v>
      </c>
      <c r="K15" s="7">
        <v>2100445</v>
      </c>
      <c r="L15" s="7">
        <v>4385735</v>
      </c>
      <c r="M15" s="7">
        <v>2213222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7405049</v>
      </c>
      <c r="K16" s="53">
        <f>SUM(K17:K19)</f>
        <v>3812037</v>
      </c>
      <c r="L16" s="53">
        <f>SUM(L17:L19)</f>
        <v>7501322</v>
      </c>
      <c r="M16" s="53">
        <f>SUM(M17:M19)</f>
        <v>3854431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4566191</v>
      </c>
      <c r="K17" s="7">
        <v>2363613</v>
      </c>
      <c r="L17" s="7">
        <v>4679702</v>
      </c>
      <c r="M17" s="7">
        <v>2405732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1791672</v>
      </c>
      <c r="K18" s="7">
        <v>928908</v>
      </c>
      <c r="L18" s="7">
        <v>1835046</v>
      </c>
      <c r="M18" s="7">
        <v>942197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1047186</v>
      </c>
      <c r="K19" s="7">
        <v>519516</v>
      </c>
      <c r="L19" s="7">
        <v>986574</v>
      </c>
      <c r="M19" s="7">
        <v>506502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4086521</v>
      </c>
      <c r="K20" s="7">
        <v>2043495</v>
      </c>
      <c r="L20" s="7">
        <v>4016619</v>
      </c>
      <c r="M20" s="7">
        <v>2008115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3015049</v>
      </c>
      <c r="K21" s="7">
        <v>1382252</v>
      </c>
      <c r="L21" s="7">
        <v>2834079</v>
      </c>
      <c r="M21" s="7">
        <v>1329774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747717</v>
      </c>
      <c r="K22" s="53">
        <f>SUM(K23:K24)</f>
        <v>284527</v>
      </c>
      <c r="L22" s="53">
        <f>SUM(L23:L24)</f>
        <v>650341</v>
      </c>
      <c r="M22" s="53">
        <f>SUM(M23:M24)</f>
        <v>443174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129">
        <v>747717</v>
      </c>
      <c r="K24" s="130">
        <v>284527</v>
      </c>
      <c r="L24" s="129">
        <v>650341</v>
      </c>
      <c r="M24" s="130">
        <v>443174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131">
        <v>366754</v>
      </c>
      <c r="K25" s="134">
        <v>92219</v>
      </c>
      <c r="L25" s="131">
        <v>216147</v>
      </c>
      <c r="M25" s="139">
        <v>-22057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129">
        <v>29508</v>
      </c>
      <c r="K26" s="130">
        <v>4186</v>
      </c>
      <c r="L26" s="129">
        <v>14876</v>
      </c>
      <c r="M26" s="130">
        <v>12150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268828</v>
      </c>
      <c r="K27" s="53">
        <f>SUM(K28:K32)</f>
        <v>122174</v>
      </c>
      <c r="L27" s="53">
        <f>SUM(L28:L32)</f>
        <v>316382</v>
      </c>
      <c r="M27" s="53">
        <f>SUM(M28:M32)</f>
        <v>182346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131">
        <v>750</v>
      </c>
      <c r="K28" s="134">
        <v>750</v>
      </c>
      <c r="L28" s="131">
        <v>50440</v>
      </c>
      <c r="M28" s="134">
        <v>50245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131">
        <v>268078</v>
      </c>
      <c r="K29" s="134">
        <v>121424</v>
      </c>
      <c r="L29" s="131">
        <v>265942</v>
      </c>
      <c r="M29" s="134">
        <v>132101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129">
        <v>0</v>
      </c>
      <c r="K30" s="130">
        <v>0</v>
      </c>
      <c r="L30" s="129">
        <v>0</v>
      </c>
      <c r="M30" s="130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129">
        <v>0</v>
      </c>
      <c r="K31" s="130">
        <v>0</v>
      </c>
      <c r="L31" s="129">
        <v>0</v>
      </c>
      <c r="M31" s="130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129">
        <v>0</v>
      </c>
      <c r="K32" s="130">
        <v>0</v>
      </c>
      <c r="L32" s="129">
        <v>0</v>
      </c>
      <c r="M32" s="130"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216451</v>
      </c>
      <c r="K33" s="53">
        <f>SUM(K34:K37)</f>
        <v>138710</v>
      </c>
      <c r="L33" s="53">
        <f>SUM(L34:L37)</f>
        <v>178471</v>
      </c>
      <c r="M33" s="53">
        <f>SUM(M34:M37)</f>
        <v>71428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129">
        <v>3306</v>
      </c>
      <c r="K34" s="130">
        <v>2651</v>
      </c>
      <c r="L34" s="129">
        <v>3546</v>
      </c>
      <c r="M34" s="130">
        <v>1324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129">
        <v>213145</v>
      </c>
      <c r="K35" s="130">
        <v>136059</v>
      </c>
      <c r="L35" s="129">
        <v>174925</v>
      </c>
      <c r="M35" s="130">
        <v>70104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131">
        <v>0</v>
      </c>
      <c r="K36" s="134">
        <v>0</v>
      </c>
      <c r="L36" s="131">
        <v>0</v>
      </c>
      <c r="M36" s="134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129">
        <v>0</v>
      </c>
      <c r="K37" s="130">
        <v>0</v>
      </c>
      <c r="L37" s="129">
        <v>0</v>
      </c>
      <c r="M37" s="130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132">
        <v>0</v>
      </c>
      <c r="K38" s="135">
        <v>0</v>
      </c>
      <c r="L38" s="132">
        <v>0</v>
      </c>
      <c r="M38" s="135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133">
        <v>0</v>
      </c>
      <c r="K39" s="136">
        <v>0</v>
      </c>
      <c r="L39" s="133">
        <v>0</v>
      </c>
      <c r="M39" s="136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133">
        <v>0</v>
      </c>
      <c r="K40" s="136">
        <v>0</v>
      </c>
      <c r="L40" s="133">
        <v>0</v>
      </c>
      <c r="M40" s="136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133">
        <v>0</v>
      </c>
      <c r="K41" s="136">
        <v>0</v>
      </c>
      <c r="L41" s="133">
        <v>0</v>
      </c>
      <c r="M41" s="136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52437518</v>
      </c>
      <c r="K42" s="53">
        <f>K7+K27+K38+K40</f>
        <v>26530553</v>
      </c>
      <c r="L42" s="53">
        <f>L7+L27+L38+L40</f>
        <v>52522801</v>
      </c>
      <c r="M42" s="53">
        <f>M7+M27+M38+M40</f>
        <v>27239716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49883788</v>
      </c>
      <c r="K43" s="53">
        <f>K10+K33+K39+K41</f>
        <v>25282652</v>
      </c>
      <c r="L43" s="53">
        <f>L10+L33+L39+L41</f>
        <v>50459027</v>
      </c>
      <c r="M43" s="53">
        <f>M10+M33+M39+M41</f>
        <v>25934054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2553730</v>
      </c>
      <c r="K44" s="53">
        <f>K42-K43</f>
        <v>1247901</v>
      </c>
      <c r="L44" s="53">
        <f>L42-L43</f>
        <v>2063774</v>
      </c>
      <c r="M44" s="53">
        <f>M42-M43</f>
        <v>1305662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2553730</v>
      </c>
      <c r="K45" s="53">
        <f>IF(K42&gt;K43,K42-K43,0)</f>
        <v>1247901</v>
      </c>
      <c r="L45" s="53">
        <f>IF(L42&gt;L43,L42-L43,0)</f>
        <v>2063774</v>
      </c>
      <c r="M45" s="53">
        <f>IF(M42&gt;M43,M42-M43,0)</f>
        <v>1305662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515176</v>
      </c>
      <c r="K47" s="7">
        <v>184172</v>
      </c>
      <c r="L47" s="7">
        <v>431256</v>
      </c>
      <c r="M47" s="7">
        <v>276868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2038554</v>
      </c>
      <c r="K48" s="53">
        <f>K44-K47</f>
        <v>1063729</v>
      </c>
      <c r="L48" s="53">
        <f>L44-L47</f>
        <v>1632518</v>
      </c>
      <c r="M48" s="53">
        <f>M44-M47</f>
        <v>1028794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2038554</v>
      </c>
      <c r="K49" s="53">
        <f>IF(K48&gt;0,K48,0)</f>
        <v>1063729</v>
      </c>
      <c r="L49" s="53">
        <f>IF(L48&gt;0,L48,0)</f>
        <v>1632518</v>
      </c>
      <c r="M49" s="53">
        <f>IF(M48&gt;0,M48,0)</f>
        <v>1028794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6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56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2038554</v>
      </c>
      <c r="K56" s="6">
        <f>K48</f>
        <v>1063729</v>
      </c>
      <c r="L56" s="6">
        <f>L48</f>
        <v>1632518</v>
      </c>
      <c r="M56" s="6">
        <f>M48</f>
        <v>1028794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2038554</v>
      </c>
      <c r="K67" s="61">
        <f>K56+K66</f>
        <v>1063729</v>
      </c>
      <c r="L67" s="61">
        <f>L56+L66</f>
        <v>1632518</v>
      </c>
      <c r="M67" s="61">
        <f>M56+M66</f>
        <v>1028794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sheetProtection/>
  <protectedRanges>
    <protectedRange sqref="L8:M8" name="Range1"/>
    <protectedRange sqref="L9:M9" name="Range1_1"/>
    <protectedRange sqref="L24:M24 L25" name="Range1_5"/>
    <protectedRange sqref="L26:M26" name="Range1_6"/>
    <protectedRange sqref="L28:M32" name="Range1_7"/>
    <protectedRange sqref="L34:M41" name="Range1_8"/>
    <protectedRange sqref="J38:K41" name="Range1_8_2"/>
    <protectedRange sqref="J8:K8" name="Range1_3"/>
    <protectedRange sqref="J9:K9" name="Range1_1_1"/>
    <protectedRange sqref="J24:K25" name="Range1_5_1"/>
    <protectedRange sqref="J26:K26" name="Range1_6_1"/>
    <protectedRange sqref="J28:K32" name="Range1_7_1"/>
    <protectedRange sqref="J34:K37" name="Range1_8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24 M26:M46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339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283</v>
      </c>
      <c r="K5" s="69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2"/>
      <c r="J6" s="272"/>
      <c r="K6" s="273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128">
        <v>2553730</v>
      </c>
      <c r="K7" s="128">
        <v>2063774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128">
        <v>4086521</v>
      </c>
      <c r="K8" s="128">
        <v>4016619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128">
        <v>0</v>
      </c>
      <c r="K9" s="128">
        <v>0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128">
        <v>0</v>
      </c>
      <c r="K10" s="128">
        <v>0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128">
        <v>341129</v>
      </c>
      <c r="K11" s="128">
        <v>1836875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128">
        <v>1820183</v>
      </c>
      <c r="K12" s="128">
        <v>1200863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3">
        <f>SUM(J7:J12)</f>
        <v>8801563</v>
      </c>
      <c r="K13" s="53">
        <f>SUM(K7:K12)</f>
        <v>9118131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128">
        <v>4944599</v>
      </c>
      <c r="K14" s="128">
        <v>3696612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128">
        <v>4295574</v>
      </c>
      <c r="K15" s="128">
        <v>4166775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128">
        <v>0</v>
      </c>
      <c r="K16" s="128">
        <v>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128">
        <v>790867</v>
      </c>
      <c r="K17" s="128">
        <v>1545776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3">
        <f>SUM(J14:J17)</f>
        <v>10031040</v>
      </c>
      <c r="K18" s="53">
        <f>SUM(K14:K17)</f>
        <v>9409163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53">
        <f>IF(J18&gt;J13,J18-J13,0)</f>
        <v>1229477</v>
      </c>
      <c r="K20" s="53">
        <f>IF(K18&gt;K13,K18-K13,0)</f>
        <v>291032</v>
      </c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2"/>
      <c r="J21" s="272"/>
      <c r="K21" s="273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128">
        <v>28523.3</v>
      </c>
      <c r="K22" s="128">
        <v>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128">
        <v>0</v>
      </c>
      <c r="K23" s="128">
        <v>0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128">
        <v>0</v>
      </c>
      <c r="K24" s="128">
        <v>0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128">
        <v>0</v>
      </c>
      <c r="K25" s="128">
        <v>0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128">
        <v>0</v>
      </c>
      <c r="K26" s="128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53">
        <f>SUM(J22:J26)</f>
        <v>28523.3</v>
      </c>
      <c r="K27" s="53">
        <f>SUM(K22:K26)</f>
        <v>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128">
        <v>65762</v>
      </c>
      <c r="K28" s="128">
        <v>203565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128">
        <v>0</v>
      </c>
      <c r="K29" s="128">
        <v>0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128">
        <v>0</v>
      </c>
      <c r="K30" s="128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3">
        <f>SUM(J28:J30)</f>
        <v>65762</v>
      </c>
      <c r="K31" s="53">
        <f>SUM(K28:K30)</f>
        <v>203565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53">
        <f>IF(J31&gt;J27,J31-J27,0)</f>
        <v>37238.7</v>
      </c>
      <c r="K33" s="53">
        <f>IF(K31&gt;K27,K31-K27,0)</f>
        <v>203565</v>
      </c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2"/>
      <c r="J34" s="272"/>
      <c r="K34" s="273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128"/>
      <c r="K35" s="128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128">
        <v>2930179</v>
      </c>
      <c r="K36" s="128">
        <v>1656768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128"/>
      <c r="K37" s="128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3">
        <f>SUM(J35:J37)</f>
        <v>2930179</v>
      </c>
      <c r="K38" s="53">
        <f>SUM(K35:K37)</f>
        <v>1656768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128">
        <v>2347492</v>
      </c>
      <c r="K39" s="128">
        <v>7683640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128"/>
      <c r="K40" s="128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128"/>
      <c r="K41" s="128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128"/>
      <c r="K42" s="128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128"/>
      <c r="K43" s="128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53">
        <f>SUM(J39:J43)</f>
        <v>2347492</v>
      </c>
      <c r="K44" s="53">
        <f>SUM(K39:K43)</f>
        <v>7683640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53">
        <f>IF(J38&gt;J44,J38-J44,0)</f>
        <v>582687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53">
        <f>IF(J44&gt;J38,J44-J38,0)</f>
        <v>0</v>
      </c>
      <c r="K46" s="53">
        <f>IF(K44&gt;K38,K44-K38,0)</f>
        <v>6026872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3">
        <f>IF(J20-J19+J33-J32+J46-J45&gt;0,J20-J19+J33-J32+J46-J45,0)</f>
        <v>684028.7</v>
      </c>
      <c r="K48" s="53">
        <f>IF(K20-K19+K33-K32+K46-K45&gt;0,K20-K19+K33-K32+K46-K45,0)</f>
        <v>6521469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128">
        <v>12061593</v>
      </c>
      <c r="K49" s="128">
        <v>15387979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128">
        <v>0</v>
      </c>
      <c r="K50" s="128">
        <v>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128">
        <v>684029</v>
      </c>
      <c r="K51" s="128">
        <v>6521469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1">
        <f>J49+J50-J51</f>
        <v>11377564</v>
      </c>
      <c r="K52" s="61">
        <f>K49+K50-K51</f>
        <v>8866510</v>
      </c>
    </row>
  </sheetData>
  <sheetProtection/>
  <protectedRanges>
    <protectedRange sqref="K7:K12" name="Range1"/>
    <protectedRange sqref="K14:K17" name="Range1_1"/>
    <protectedRange sqref="K22:K26" name="Range1_2"/>
    <protectedRange sqref="K28:K30" name="Range1_3"/>
    <protectedRange sqref="K35:K37" name="Range1_4"/>
    <protectedRange sqref="K39:K43" name="Range1_5"/>
    <protectedRange sqref="K49:K51" name="Range1_6"/>
    <protectedRange sqref="J7:J12" name="Range1_7"/>
    <protectedRange sqref="J14:J17" name="Range1_1_1"/>
    <protectedRange sqref="J22:J26" name="Range1_2_1"/>
    <protectedRange sqref="J28:J30" name="Range1_3_1"/>
    <protectedRange sqref="J35:J37" name="Range1_4_1"/>
    <protectedRange sqref="J39:J43" name="Range1_5_1"/>
    <protectedRange sqref="J49:J51" name="Range1_6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  <dataValidation operator="greaterThan" allowBlank="1" showInputMessage="1" showErrorMessage="1" sqref="J39:K43 J28:K30 J14:K17 J35:K37 J22:K26 J7:K12 J49:K51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2">
        <v>2</v>
      </c>
      <c r="J5" s="73" t="s">
        <v>283</v>
      </c>
      <c r="K5" s="73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2"/>
      <c r="J6" s="272"/>
      <c r="K6" s="273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2"/>
      <c r="J22" s="272"/>
      <c r="K22" s="273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2">
        <v>0</v>
      </c>
      <c r="J35" s="272"/>
      <c r="K35" s="273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.75">
      <c r="A2" s="42"/>
      <c r="B2" s="74"/>
      <c r="C2" s="297" t="s">
        <v>282</v>
      </c>
      <c r="D2" s="297"/>
      <c r="E2" s="77">
        <v>41275</v>
      </c>
      <c r="F2" s="43" t="s">
        <v>250</v>
      </c>
      <c r="G2" s="298">
        <v>41455</v>
      </c>
      <c r="H2" s="299"/>
      <c r="I2" s="74"/>
      <c r="J2" s="74"/>
      <c r="K2" s="74"/>
      <c r="L2" s="78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81" t="s">
        <v>305</v>
      </c>
      <c r="J3" s="82" t="s">
        <v>150</v>
      </c>
      <c r="K3" s="82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4">
        <v>2</v>
      </c>
      <c r="J4" s="83" t="s">
        <v>283</v>
      </c>
      <c r="K4" s="83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4">
        <v>1</v>
      </c>
      <c r="J5" s="45">
        <v>149874600</v>
      </c>
      <c r="K5" s="45">
        <v>149874600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4">
        <v>2</v>
      </c>
      <c r="J6" s="46">
        <v>0</v>
      </c>
      <c r="K6" s="46">
        <v>0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4">
        <v>3</v>
      </c>
      <c r="J7" s="46">
        <v>4036785</v>
      </c>
      <c r="K7" s="46">
        <v>4688108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4">
        <v>4</v>
      </c>
      <c r="J8" s="46">
        <v>5877704</v>
      </c>
      <c r="K8" s="46">
        <v>160604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4">
        <v>5</v>
      </c>
      <c r="J9" s="46">
        <v>2038554</v>
      </c>
      <c r="K9" s="46">
        <v>1632518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4">
        <v>6</v>
      </c>
      <c r="J10" s="46">
        <v>7159413</v>
      </c>
      <c r="K10" s="46">
        <v>0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4">
        <v>7</v>
      </c>
      <c r="J11" s="46"/>
      <c r="K11" s="46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4">
        <v>8</v>
      </c>
      <c r="J12" s="46"/>
      <c r="K12" s="46"/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4">
        <v>9</v>
      </c>
      <c r="J13" s="46"/>
      <c r="K13" s="46"/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4">
        <v>10</v>
      </c>
      <c r="J14" s="79">
        <f>SUM(J5:J13)</f>
        <v>168987056</v>
      </c>
      <c r="K14" s="79">
        <f>SUM(K5:K13)</f>
        <v>156355830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4">
        <v>11</v>
      </c>
      <c r="J15" s="46"/>
      <c r="K15" s="46"/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4">
        <v>12</v>
      </c>
      <c r="J16" s="46"/>
      <c r="K16" s="46"/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4">
        <v>13</v>
      </c>
      <c r="J17" s="46"/>
      <c r="K17" s="46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4">
        <v>14</v>
      </c>
      <c r="J18" s="46"/>
      <c r="K18" s="46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4">
        <v>15</v>
      </c>
      <c r="J19" s="46"/>
      <c r="K19" s="46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4">
        <v>16</v>
      </c>
      <c r="J20" s="46">
        <v>2038554</v>
      </c>
      <c r="K20" s="46">
        <v>1632518</v>
      </c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4">
        <v>17</v>
      </c>
      <c r="J21" s="80">
        <f>SUM(J15:J20)</f>
        <v>2038554</v>
      </c>
      <c r="K21" s="80">
        <f>SUM(K15:K20)</f>
        <v>1632518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kovact</cp:lastModifiedBy>
  <cp:lastPrinted>2013-07-08T06:01:20Z</cp:lastPrinted>
  <dcterms:created xsi:type="dcterms:W3CDTF">2008-10-17T11:51:54Z</dcterms:created>
  <dcterms:modified xsi:type="dcterms:W3CDTF">2013-07-08T09:25:24Z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