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<sst xmlns="http://schemas.openxmlformats.org/spreadsheetml/2006/main" count="397" uniqueCount="345">
  <si>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</si>
  <si>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</si>
  <si>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</si>
  <si>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</si>
  <si>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</si>
  <si>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</si>
  <si>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</si>
  <si>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</si>
  <si>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</si>
  <si>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</si>
  <si>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</si>
  <si>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</si>
  <si>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</si>
  <si>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</si>
  <si>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</si>
  <si>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</si>
  <si>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</si>
  <si>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</si>
  <si>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</si>
  <si>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</si>
  <si>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</si>
  <si>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</si>
  <si>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</si>
  <si>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</si>
  <si>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</si>
  <si>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</si>
  <si>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</si>
  <si>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</si>
  <si>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</si>
  <si>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</si>
  <si>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</si>
  <si>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</si>
  <si>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</si>
  <si>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</si>
  <si>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</si>
  <si>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</si>
  <si>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</si>
  <si>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</si>
  <si>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</si>
  <si>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</si>
  <si>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</si>
  <si>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</si>
  <si>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</si>
  <si>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</si>
  <si>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</si>
  <si>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</si>
  <si>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</si>
  <si>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</si>
  <si>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</si>
  <si>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</si>
  <si>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</si>
  <si>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</si>
  <si>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</si>
  <si>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</si>
  <si>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</si>
  <si>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</si>
  <si>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</si>
  <si>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</si>
  <si>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</si>
  <si>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</si>
  <si>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</si>
  <si>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</si>
  <si>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</si>
  <si>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</si>
  <si>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</si>
  <si>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</si>
  <si>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</si>
  <si>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</si>
  <si>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</si>
  <si>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</si>
  <si>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</si>
  <si>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</si>
  <si>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</si>
  <si>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</si>
  <si>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</si>
  <si>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</si>
  <si>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</si>
  <si>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</si>
  <si>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</si>
  <si>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</si>
  <si>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</si>
  <si>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</si>
  <si>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</si>
  <si>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</si>
  <si>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</si>
  <si>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</si>
  <si>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</si>
  <si>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</si>
  <si>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</si>
  <si>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</si>
  <si>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</si>
  <si>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</si>
  <si>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</si>
  <si>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</si>
  <si>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</si>
  <si>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</si>
  <si>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</si>
  <si>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</si>
  <si>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</si>
  <si>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</si>
  <si>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</si>
  <si>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</si>
  <si>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</si>
  <si>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</si>
  <si>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</si>
  <si>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</si>
  <si>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</si>
  <si>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</si>
  <si>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</si>
  <si>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</si>
  <si>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</si>
  <si>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</si>
  <si>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</si>
  <si>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</si>
  <si>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</si>
  <si>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</si>
  <si>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</si>
  <si>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</si>
  <si>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</si>
  <si>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</si>
  <si>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</si>
  <si>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</si>
  <si>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</si>
  <si>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</si>
  <si>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</si>
  <si>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</si>
  <si>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</si>
  <si>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</si>
  <si>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</si>
  <si>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</si>
  <si>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</si>
  <si>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</si>
  <si>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</si>
  <si>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</si>
  <si>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</si>
  <si>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</si>
  <si>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</si>
  <si>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</si>
  <si>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</si>
  <si>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</si>
  <si>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</si>
  <si>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</si>
  <si>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</si>
  <si>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</si>
  <si>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</si>
  <si>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</si>
  <si>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</si>
  <si>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</si>
  <si>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</si>
  <si>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</si>
  <si>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</si>
  <si>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</si>
  <si>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</si>
  <si>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</si>
  <si>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</si>
  <si>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</si>
  <si>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</si>
  <si>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</si>
  <si>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</si>
  <si>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</si>
  <si>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</si>
  <si>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</si>
  <si>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</si>
  <si>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</si>
  <si>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</si>
  <si>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</si>
  <si>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</si>
  <si>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</si>
  <si>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</si>
  <si>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</si>
  <si>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</si>
  <si>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</si>
  <si>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</si>
  <si>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</si>
  <si>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</si>
  <si>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</si>
  <si>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</si>
  <si>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</si>
  <si>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</si>
  <si>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</si>
  <si>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</si>
  <si>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</si>
  <si>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</si>
  <si>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</si>
  <si>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</si>
  <si>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</si>
  <si>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</si>
  <si>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</si>
  <si>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</si>
  <si>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</si>
  <si>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</si>
  <si>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</si>
  <si>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</si>
  <si>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</si>
  <si>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</si>
  <si>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</si>
  <si>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</si>
  <si>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</si>
  <si>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</si>
  <si>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</si>
  <si>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</si>
  <si>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</si>
  <si>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</si>
  <si>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</si>
  <si>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</si>
  <si>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</si>
  <si>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</si>
  <si>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</si>
  <si>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</si>
  <si>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</si>
  <si>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</si>
  <si>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</si>
  <si>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</si>
  <si>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</si>
  <si>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</si>
  <si>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</si>
  <si>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</si>
  <si>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</si>
  <si>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</si>
  <si>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</si>
  <si>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</si>
  <si>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</si>
  <si>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</si>
  <si>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</si>
  <si>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</si>
  <si>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</si>
  <si>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</si>
  <si>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</si>
  <si>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</si>
  <si>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</si>
  <si>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</si>
  <si>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</si>
  <si>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</si>
  <si>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</si>
  <si>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</si>
  <si>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</si>
  <si>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</si>
  <si>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</si>
  <si>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</si>
  <si>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</si>
  <si>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</si>
  <si>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</si>
  <si>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</si>
  <si>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</si>
  <si>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</si>
  <si>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</si>
  <si>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</si>
  <si>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</si>
  <si>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</si>
  <si>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</si>
  <si>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</si>
  <si>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</si>
  <si>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</si>
  <si>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</si>
  <si>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</si>
  <si>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</si>
  <si>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</si>
  <si>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</si>
  <si>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</si>
  <si>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</si>
  <si>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</si>
  <si>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</si>
  <si>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</si>
  <si>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</si>
  <si>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</si>
  <si>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</si>
  <si>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</si>
  <si>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</si>
  <si>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</si>
  <si>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</si>
  <si>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</si>
  <si>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</si>
  <si>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</si>
  <si>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</si>
  <si>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</si>
  <si>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</si>
  <si>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</si>
  <si>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</si>
  <si>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</si>
  <si>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</si>
  <si>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</si>
  <si>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</si>
  <si>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</si>
  <si>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</si>
  <si>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</si>
  <si>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</si>
  <si>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</si>
  <si>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</si>
  <si>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</si>
  <si>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</si>
  <si>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</si>
  <si>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</si>
  <si>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</si>
  <si>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</si>
  <si>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</si>
  <si>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</si>
  <si>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</si>
  <si>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</si>
  <si>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</si>
  <si>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</si>
  <si>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</si>
  <si>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</si>
  <si>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</si>
  <si>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</si>
  <si>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</si>
  <si>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</si>
  <si>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</si>
  <si>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</si>
  <si>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</si>
  <si>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</si>
  <si>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</si>
  <si>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</si>
  <si>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</si>
  <si>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</si>
  <si>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</si>
  <si>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</si>
  <si>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</si>
  <si>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</si>
  <si>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</si>
  <si>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</si>
  <si>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</si>
  <si>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</si>
  <si>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</si>
  <si>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</si>
  <si>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03040356</t>
  </si>
  <si>
    <t>010003021</t>
  </si>
  <si>
    <t>29531974087</t>
  </si>
  <si>
    <t>BILOKALNIK-IPA d.d.</t>
  </si>
  <si>
    <t>KOPRIVNICA</t>
  </si>
  <si>
    <t>DRAVSKA bb</t>
  </si>
  <si>
    <t>marketing@bilokalnik.hr</t>
  </si>
  <si>
    <t>www.bilokalnik.hr</t>
  </si>
  <si>
    <t>KOPRIVNIČKO-KRIŽEVAČKA</t>
  </si>
  <si>
    <t>NE</t>
  </si>
  <si>
    <t>1721</t>
  </si>
  <si>
    <t>Kovač Tanja</t>
  </si>
  <si>
    <t>048647637</t>
  </si>
  <si>
    <t>tanja.kovac@bilokalnik.hr</t>
  </si>
  <si>
    <t>Kovačić Branko</t>
  </si>
  <si>
    <t>Obveznik: BILOKALNIK-IPA d.d.</t>
  </si>
  <si>
    <t>048639602</t>
  </si>
  <si>
    <t>31.12.2012.</t>
  </si>
  <si>
    <t>stanje na dan 31.12.2012.</t>
  </si>
  <si>
    <t>u razdoblju 01.01.2011. do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</si>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</sst>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1" fillId="0" borderId="14" xfId="56" applyNumberFormat="1" applyFont="1" applyFill="1" applyBorder="1" applyAlignment="1" applyProtection="1">
      <alignment horizontal="right" vertical="center"/>
      <protection locked="0"/>
    </xf>
    <xf numFmtId="3" fontId="1" fillId="0" borderId="10" xfId="56" applyNumberFormat="1" applyFont="1" applyFill="1" applyBorder="1" applyAlignment="1" applyProtection="1">
      <alignment horizontal="right" vertical="center"/>
      <protection locked="0"/>
    </xf>
    <xf numFmtId="3" fontId="1" fillId="0" borderId="14" xfId="56" applyNumberFormat="1" applyFont="1" applyFill="1" applyBorder="1" applyAlignment="1" applyProtection="1">
      <alignment horizontal="right" vertical="center"/>
      <protection hidden="1"/>
    </xf>
    <xf numFmtId="3" fontId="6" fillId="0" borderId="14" xfId="56" applyNumberFormat="1" applyFont="1" applyFill="1" applyBorder="1" applyAlignment="1" applyProtection="1">
      <alignment horizontal="right" vertical="center"/>
      <protection locked="0"/>
    </xf>
    <xf numFmtId="3" fontId="6" fillId="0" borderId="14" xfId="56" applyNumberFormat="1" applyFont="1" applyFill="1" applyBorder="1" applyAlignment="1" applyProtection="1">
      <alignment horizontal="right" vertical="center"/>
      <protection hidden="1"/>
    </xf>
    <xf numFmtId="3" fontId="1" fillId="0" borderId="10" xfId="56" applyNumberFormat="1" applyFont="1" applyFill="1" applyBorder="1" applyAlignment="1" applyProtection="1">
      <alignment horizontal="right" vertical="center"/>
      <protection hidden="1"/>
    </xf>
    <xf numFmtId="3" fontId="6" fillId="0" borderId="10" xfId="56" applyNumberFormat="1" applyFont="1" applyFill="1" applyBorder="1" applyAlignment="1" applyProtection="1">
      <alignment horizontal="right" vertical="center"/>
      <protection locked="0"/>
    </xf>
    <xf numFmtId="3" fontId="6" fillId="0" borderId="10" xfId="56" applyNumberFormat="1" applyFont="1" applyFill="1" applyBorder="1" applyAlignment="1" applyProtection="1">
      <alignment horizontal="right"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bilokalnik.hr" TargetMode="External" /><Relationship Id="rId2" Type="http://schemas.openxmlformats.org/officeDocument/2006/relationships/hyperlink" Target="http://www.bilokalnik.hr/" TargetMode="External" /><Relationship Id="rId3" Type="http://schemas.openxmlformats.org/officeDocument/2006/relationships/hyperlink" Target="mailto:tanja.kovac@bilokaln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20" t="s">
        <v>323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59" t="s">
        <v>324</v>
      </c>
      <c r="D6" s="16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7" t="s">
        <v>252</v>
      </c>
      <c r="B8" s="198"/>
      <c r="C8" s="159" t="s">
        <v>325</v>
      </c>
      <c r="D8" s="16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9" t="s">
        <v>253</v>
      </c>
      <c r="B10" s="189"/>
      <c r="C10" s="159" t="s">
        <v>326</v>
      </c>
      <c r="D10" s="16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254</v>
      </c>
      <c r="B12" s="145"/>
      <c r="C12" s="161" t="s">
        <v>327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255</v>
      </c>
      <c r="B14" s="145"/>
      <c r="C14" s="187">
        <v>48000</v>
      </c>
      <c r="D14" s="188"/>
      <c r="E14" s="16"/>
      <c r="F14" s="161" t="s">
        <v>328</v>
      </c>
      <c r="G14" s="186"/>
      <c r="H14" s="186"/>
      <c r="I14" s="14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256</v>
      </c>
      <c r="B16" s="145"/>
      <c r="C16" s="161" t="s">
        <v>329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257</v>
      </c>
      <c r="B18" s="145"/>
      <c r="C18" s="182" t="s">
        <v>330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258</v>
      </c>
      <c r="B20" s="145"/>
      <c r="C20" s="182" t="s">
        <v>331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259</v>
      </c>
      <c r="B22" s="145"/>
      <c r="C22" s="121">
        <v>201</v>
      </c>
      <c r="D22" s="161" t="s">
        <v>328</v>
      </c>
      <c r="E22" s="172"/>
      <c r="F22" s="173"/>
      <c r="G22" s="144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260</v>
      </c>
      <c r="B24" s="145"/>
      <c r="C24" s="121">
        <v>6</v>
      </c>
      <c r="D24" s="161" t="s">
        <v>332</v>
      </c>
      <c r="E24" s="172"/>
      <c r="F24" s="172"/>
      <c r="G24" s="173"/>
      <c r="H24" s="51" t="s">
        <v>261</v>
      </c>
      <c r="I24" s="122">
        <v>162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4" t="s">
        <v>262</v>
      </c>
      <c r="B26" s="145"/>
      <c r="C26" s="123" t="s">
        <v>333</v>
      </c>
      <c r="D26" s="25"/>
      <c r="E26" s="33"/>
      <c r="F26" s="24"/>
      <c r="G26" s="174" t="s">
        <v>263</v>
      </c>
      <c r="H26" s="145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4"/>
      <c r="B31" s="22"/>
      <c r="C31" s="21"/>
      <c r="D31" s="170"/>
      <c r="E31" s="170"/>
      <c r="F31" s="170"/>
      <c r="G31" s="171"/>
      <c r="H31" s="16"/>
      <c r="I31" s="101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3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9" t="s">
        <v>267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3"/>
      <c r="B45" s="30"/>
      <c r="C45" s="164"/>
      <c r="D45" s="165"/>
      <c r="E45" s="16"/>
      <c r="F45" s="164"/>
      <c r="G45" s="166"/>
      <c r="H45" s="35"/>
      <c r="I45" s="107"/>
      <c r="J45" s="10"/>
      <c r="K45" s="10"/>
      <c r="L45" s="10"/>
    </row>
    <row r="46" spans="1:12" ht="12.75">
      <c r="A46" s="139" t="s">
        <v>268</v>
      </c>
      <c r="B46" s="140"/>
      <c r="C46" s="161" t="s">
        <v>335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9" t="s">
        <v>270</v>
      </c>
      <c r="B48" s="140"/>
      <c r="C48" s="146" t="s">
        <v>340</v>
      </c>
      <c r="D48" s="142"/>
      <c r="E48" s="143"/>
      <c r="F48" s="16"/>
      <c r="G48" s="51" t="s">
        <v>271</v>
      </c>
      <c r="H48" s="146" t="s">
        <v>336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9" t="s">
        <v>257</v>
      </c>
      <c r="B50" s="140"/>
      <c r="C50" s="141" t="s">
        <v>337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272</v>
      </c>
      <c r="B52" s="145"/>
      <c r="C52" s="146" t="s">
        <v>338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8"/>
      <c r="B53" s="20"/>
      <c r="C53" s="155" t="s">
        <v>273</v>
      </c>
      <c r="D53" s="155"/>
      <c r="E53" s="155"/>
      <c r="F53" s="155"/>
      <c r="G53" s="155"/>
      <c r="H53" s="15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8" t="s">
        <v>274</v>
      </c>
      <c r="C55" s="149"/>
      <c r="D55" s="149"/>
      <c r="E55" s="149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50" t="s">
        <v>306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8"/>
      <c r="B57" s="150" t="s">
        <v>307</v>
      </c>
      <c r="C57" s="151"/>
      <c r="D57" s="151"/>
      <c r="E57" s="151"/>
      <c r="F57" s="151"/>
      <c r="G57" s="151"/>
      <c r="H57" s="151"/>
      <c r="I57" s="110"/>
      <c r="J57" s="10"/>
      <c r="K57" s="10"/>
      <c r="L57" s="10"/>
    </row>
    <row r="58" spans="1:12" ht="12.75">
      <c r="A58" s="108"/>
      <c r="B58" s="150" t="s">
        <v>308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8"/>
      <c r="B59" s="150" t="s">
        <v>309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7"/>
      <c r="H63" s="13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rketing@bilokalnik.hr"/>
    <hyperlink ref="C20" r:id="rId2" display="www.bilokalnik.hr"/>
    <hyperlink ref="C50" r:id="rId3" display="tanja.kovac@bilokalnik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339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59</v>
      </c>
      <c r="B4" s="215"/>
      <c r="C4" s="215"/>
      <c r="D4" s="215"/>
      <c r="E4" s="215"/>
      <c r="F4" s="215"/>
      <c r="G4" s="215"/>
      <c r="H4" s="216"/>
      <c r="I4" s="58" t="s">
        <v>278</v>
      </c>
      <c r="J4" s="59" t="s">
        <v>319</v>
      </c>
      <c r="K4" s="60" t="s">
        <v>320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7">
        <v>2</v>
      </c>
      <c r="J5" s="56">
        <v>3</v>
      </c>
      <c r="K5" s="56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114049559</v>
      </c>
      <c r="K8" s="53">
        <f>K9+K16+K26+K35+K39</f>
        <v>98029754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481030</v>
      </c>
      <c r="K9" s="53">
        <f>SUM(K10:K15)</f>
        <v>331447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0</v>
      </c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481030</v>
      </c>
      <c r="K11" s="7">
        <v>291302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0</v>
      </c>
      <c r="K12" s="7">
        <v>0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0</v>
      </c>
      <c r="K14" s="7">
        <v>40145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108107073</v>
      </c>
      <c r="K16" s="53">
        <f>SUM(K17:K25)</f>
        <v>88222490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12343926</v>
      </c>
      <c r="K17" s="7">
        <v>3836747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46083116</v>
      </c>
      <c r="K18" s="7">
        <v>37392179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45351579</v>
      </c>
      <c r="K19" s="7">
        <v>41766003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40059</v>
      </c>
      <c r="K20" s="7">
        <v>38983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3356984</v>
      </c>
      <c r="K23" s="7">
        <v>4257169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931409</v>
      </c>
      <c r="K24" s="7">
        <v>931409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0</v>
      </c>
      <c r="K25" s="7">
        <v>0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3693098</v>
      </c>
      <c r="K26" s="53">
        <f>SUM(K27:K34)</f>
        <v>7629833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0</v>
      </c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0</v>
      </c>
      <c r="K28" s="7">
        <v>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0</v>
      </c>
      <c r="K29" s="7">
        <v>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>
        <v>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3598098</v>
      </c>
      <c r="K32" s="7">
        <v>7527833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95000</v>
      </c>
      <c r="K33" s="7">
        <v>102000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0</v>
      </c>
      <c r="K34" s="7">
        <v>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0</v>
      </c>
      <c r="K37" s="7">
        <v>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>
        <v>0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1768358</v>
      </c>
      <c r="K39" s="7">
        <v>1845984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71593801</v>
      </c>
      <c r="K40" s="53">
        <f>K41+K49+K56+K64</f>
        <v>71403667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27598076</v>
      </c>
      <c r="K41" s="53">
        <f>SUM(K42:K48)</f>
        <v>23249774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8433074</v>
      </c>
      <c r="K42" s="7">
        <v>11457800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239830</v>
      </c>
      <c r="K43" s="7">
        <v>230013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1362409</v>
      </c>
      <c r="K44" s="7">
        <v>1342290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0</v>
      </c>
      <c r="K45" s="7">
        <v>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59485</v>
      </c>
      <c r="K46" s="7">
        <v>5385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17503278</v>
      </c>
      <c r="K47" s="7">
        <v>10214286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29914575</v>
      </c>
      <c r="K49" s="53">
        <f>SUM(K50:K55)</f>
        <v>30020927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257050</v>
      </c>
      <c r="K50" s="7">
        <v>242505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28187733</v>
      </c>
      <c r="K51" s="7">
        <v>27270384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0</v>
      </c>
      <c r="K52" s="7">
        <v>0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1161</v>
      </c>
      <c r="K53" s="7">
        <v>2261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1468631</v>
      </c>
      <c r="K54" s="7">
        <v>2495480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0</v>
      </c>
      <c r="K55" s="7">
        <v>10297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2019557</v>
      </c>
      <c r="K56" s="53">
        <f>SUM(K57:K63)</f>
        <v>2744987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>
        <v>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0</v>
      </c>
      <c r="K60" s="7">
        <v>0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0</v>
      </c>
      <c r="K61" s="7">
        <v>441912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2019557</v>
      </c>
      <c r="K62" s="7">
        <v>2303075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0</v>
      </c>
      <c r="K63" s="7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12061593</v>
      </c>
      <c r="K64" s="7">
        <v>15387979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20831</v>
      </c>
      <c r="K65" s="7">
        <v>72439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185664191</v>
      </c>
      <c r="K66" s="53">
        <f>K7+K8+K40+K65</f>
        <v>169505860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4">
        <f>J70+J71+J72+J78+J79+J82+J85</f>
        <v>166948502</v>
      </c>
      <c r="K69" s="54">
        <f>K70+K71+K72+K78+K79+K82+K85</f>
        <v>154723312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149874600</v>
      </c>
      <c r="K70" s="7">
        <v>149874600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0</v>
      </c>
      <c r="K71" s="7">
        <v>0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3180306</v>
      </c>
      <c r="K72" s="53">
        <f>K73+K74-K75+K76+K77</f>
        <v>4027164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2080675</v>
      </c>
      <c r="K73" s="7">
        <v>2251971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1099631</v>
      </c>
      <c r="K77" s="7">
        <v>1775193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7159413</v>
      </c>
      <c r="K78" s="7">
        <v>0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3308269</v>
      </c>
      <c r="K79" s="53">
        <f>K80-K81</f>
        <v>-1822230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3308269</v>
      </c>
      <c r="K80" s="7">
        <v>0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0</v>
      </c>
      <c r="K81" s="7">
        <v>1822230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3425914</v>
      </c>
      <c r="K82" s="53">
        <f>K83-K84</f>
        <v>2643778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3425914</v>
      </c>
      <c r="K83" s="7">
        <v>2643778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0</v>
      </c>
      <c r="K84" s="7">
        <v>0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0</v>
      </c>
      <c r="K85" s="7">
        <v>0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694765</v>
      </c>
      <c r="K86" s="53">
        <f>SUM(K87:K89)</f>
        <v>694583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694765</v>
      </c>
      <c r="K87" s="7">
        <v>694583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>
        <v>0</v>
      </c>
      <c r="K88" s="7">
        <v>0</v>
      </c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0</v>
      </c>
      <c r="K89" s="7">
        <v>0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1607947</v>
      </c>
      <c r="K90" s="53">
        <f>SUM(K91:K99)</f>
        <v>831221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>
        <v>0</v>
      </c>
      <c r="K91" s="7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1591480</v>
      </c>
      <c r="K92" s="7">
        <v>817160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0</v>
      </c>
      <c r="K93" s="7">
        <v>0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>
        <v>0</v>
      </c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>
        <v>0</v>
      </c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>
        <v>0</v>
      </c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>
        <v>0</v>
      </c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0</v>
      </c>
      <c r="K98" s="7">
        <v>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16467</v>
      </c>
      <c r="K99" s="7">
        <v>14061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15377949</v>
      </c>
      <c r="K100" s="53">
        <f>SUM(K101:K112)</f>
        <v>12130580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5120053</v>
      </c>
      <c r="K101" s="7">
        <v>1176379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934320</v>
      </c>
      <c r="K102" s="7">
        <v>774320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0</v>
      </c>
      <c r="K103" s="7">
        <v>0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17255</v>
      </c>
      <c r="K104" s="7">
        <v>79744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4735693</v>
      </c>
      <c r="K105" s="7">
        <v>5966538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0</v>
      </c>
      <c r="K106" s="7">
        <v>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0</v>
      </c>
      <c r="K107" s="7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2328343</v>
      </c>
      <c r="K108" s="7">
        <v>1875412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2242285</v>
      </c>
      <c r="K109" s="7">
        <v>2258187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0</v>
      </c>
      <c r="K110" s="7">
        <v>0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0</v>
      </c>
      <c r="K112" s="7">
        <v>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1035028</v>
      </c>
      <c r="K113" s="7">
        <v>1126164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185664191</v>
      </c>
      <c r="K114" s="53">
        <f>K69+K86+K90+K100+K113</f>
        <v>169505860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311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9" t="s">
        <v>154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343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339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6" t="s">
        <v>319</v>
      </c>
      <c r="K4" s="246"/>
      <c r="L4" s="246" t="s">
        <v>320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4">
        <f>SUM(J8:J9)</f>
        <v>117921345</v>
      </c>
      <c r="K7" s="54">
        <f>SUM(K8:K9)</f>
        <v>35483231</v>
      </c>
      <c r="L7" s="54">
        <f>SUM(L8:L9)</f>
        <v>105192523</v>
      </c>
      <c r="M7" s="54">
        <f>SUM(M8:M9)</f>
        <v>24729739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129">
        <v>105065471</v>
      </c>
      <c r="K8" s="130">
        <v>24908589</v>
      </c>
      <c r="L8" s="129">
        <v>101115536</v>
      </c>
      <c r="M8" s="130">
        <v>22456116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129">
        <v>12855874</v>
      </c>
      <c r="K9" s="130">
        <v>10574642</v>
      </c>
      <c r="L9" s="129">
        <v>4076987</v>
      </c>
      <c r="M9" s="130">
        <v>2273623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113058826</v>
      </c>
      <c r="K10" s="53">
        <f>K11+K12+K16+K20+K21+K22+K25+K26</f>
        <v>33454902</v>
      </c>
      <c r="L10" s="53">
        <f>L11+L12+L16+L20+L21+L22+L25+L26</f>
        <v>100007681</v>
      </c>
      <c r="M10" s="53">
        <f>M11+M12+M16+M20+M21+M22+M25+M26</f>
        <v>24771146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-215408</v>
      </c>
      <c r="K11" s="7">
        <v>763830</v>
      </c>
      <c r="L11" s="7">
        <v>29936</v>
      </c>
      <c r="M11" s="7">
        <v>-177654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75813834</v>
      </c>
      <c r="K12" s="53">
        <f>SUM(K13:K15)</f>
        <v>17940240</v>
      </c>
      <c r="L12" s="53">
        <f>SUM(L13:L15)</f>
        <v>67408343</v>
      </c>
      <c r="M12" s="53">
        <f>SUM(M13:M15)</f>
        <v>15335973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61691948</v>
      </c>
      <c r="K13" s="7">
        <v>14032536</v>
      </c>
      <c r="L13" s="7">
        <v>57638807</v>
      </c>
      <c r="M13" s="7">
        <v>13087009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5999979</v>
      </c>
      <c r="K14" s="7">
        <v>1838170</v>
      </c>
      <c r="L14" s="7">
        <v>1802470</v>
      </c>
      <c r="M14" s="7">
        <v>282901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8121907</v>
      </c>
      <c r="K15" s="7">
        <v>2069534</v>
      </c>
      <c r="L15" s="7">
        <v>7967066</v>
      </c>
      <c r="M15" s="7">
        <v>1966063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14791573</v>
      </c>
      <c r="K16" s="53">
        <f>SUM(K17:K19)</f>
        <v>3613863</v>
      </c>
      <c r="L16" s="53">
        <f>SUM(L17:L19)</f>
        <v>15066917</v>
      </c>
      <c r="M16" s="53">
        <f>SUM(M17:M19)</f>
        <v>3799193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9097843</v>
      </c>
      <c r="K17" s="7">
        <v>2225716</v>
      </c>
      <c r="L17" s="7">
        <v>9351310</v>
      </c>
      <c r="M17" s="7">
        <v>2372406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3521453</v>
      </c>
      <c r="K18" s="7">
        <v>857083</v>
      </c>
      <c r="L18" s="7">
        <v>3659775</v>
      </c>
      <c r="M18" s="7">
        <v>926517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2172277</v>
      </c>
      <c r="K19" s="7">
        <v>531064</v>
      </c>
      <c r="L19" s="7">
        <v>2055832</v>
      </c>
      <c r="M19" s="7">
        <v>500270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8536107</v>
      </c>
      <c r="K20" s="7">
        <v>2056818</v>
      </c>
      <c r="L20" s="7">
        <v>8130740</v>
      </c>
      <c r="M20" s="7">
        <v>1943389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5414979</v>
      </c>
      <c r="K21" s="7">
        <v>1547404</v>
      </c>
      <c r="L21" s="7">
        <v>5758551</v>
      </c>
      <c r="M21" s="7">
        <v>1261987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7740988</v>
      </c>
      <c r="K22" s="53">
        <f>SUM(K23:K24)</f>
        <v>6757628</v>
      </c>
      <c r="L22" s="53">
        <f>SUM(L23:L24)</f>
        <v>3444791</v>
      </c>
      <c r="M22" s="53">
        <f>SUM(M23:M24)</f>
        <v>2583980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6598353</v>
      </c>
      <c r="K23" s="7">
        <v>6598353</v>
      </c>
      <c r="L23" s="7">
        <v>2305109</v>
      </c>
      <c r="M23" s="7">
        <v>2305109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129">
        <v>1142635</v>
      </c>
      <c r="K24" s="130">
        <v>159275</v>
      </c>
      <c r="L24" s="129">
        <v>1139682</v>
      </c>
      <c r="M24" s="130">
        <v>278871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31">
        <v>119092</v>
      </c>
      <c r="K25" s="7">
        <v>-6892</v>
      </c>
      <c r="L25" s="131">
        <v>15536</v>
      </c>
      <c r="M25" s="7">
        <v>-77637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29">
        <v>857661</v>
      </c>
      <c r="K26" s="130">
        <v>782011</v>
      </c>
      <c r="L26" s="129">
        <v>152867</v>
      </c>
      <c r="M26" s="130">
        <v>101915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479829</v>
      </c>
      <c r="K27" s="53">
        <f>SUM(K28:K32)</f>
        <v>114938</v>
      </c>
      <c r="L27" s="53">
        <f>SUM(L28:L32)</f>
        <v>760835</v>
      </c>
      <c r="M27" s="53">
        <f>SUM(M28:M32)</f>
        <v>304598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131">
        <v>1468</v>
      </c>
      <c r="K28" s="134">
        <v>36</v>
      </c>
      <c r="L28" s="131">
        <v>1225</v>
      </c>
      <c r="M28" s="134">
        <v>0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131">
        <v>478361</v>
      </c>
      <c r="K29" s="134">
        <v>114902</v>
      </c>
      <c r="L29" s="131">
        <v>759610</v>
      </c>
      <c r="M29" s="134">
        <v>304598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129">
        <v>0</v>
      </c>
      <c r="K30" s="130">
        <v>0</v>
      </c>
      <c r="L30" s="129">
        <v>0</v>
      </c>
      <c r="M30" s="130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129">
        <v>0</v>
      </c>
      <c r="K31" s="130">
        <v>0</v>
      </c>
      <c r="L31" s="129">
        <v>0</v>
      </c>
      <c r="M31" s="130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129">
        <v>0</v>
      </c>
      <c r="K32" s="130">
        <v>0</v>
      </c>
      <c r="L32" s="129">
        <v>0</v>
      </c>
      <c r="M32" s="130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946018</v>
      </c>
      <c r="K33" s="53">
        <f>SUM(K34:K37)</f>
        <v>327684</v>
      </c>
      <c r="L33" s="53">
        <f>SUM(L34:L37)</f>
        <v>478089</v>
      </c>
      <c r="M33" s="53">
        <f>SUM(M34:M37)</f>
        <v>130980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129">
        <v>542144</v>
      </c>
      <c r="K34" s="130">
        <v>57785</v>
      </c>
      <c r="L34" s="129">
        <v>10134</v>
      </c>
      <c r="M34" s="130">
        <v>4192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129">
        <v>403874</v>
      </c>
      <c r="K35" s="130">
        <v>269899</v>
      </c>
      <c r="L35" s="129">
        <v>467955</v>
      </c>
      <c r="M35" s="130">
        <v>126788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131">
        <v>0</v>
      </c>
      <c r="K36" s="134">
        <v>0</v>
      </c>
      <c r="L36" s="131">
        <v>0</v>
      </c>
      <c r="M36" s="134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129">
        <v>0</v>
      </c>
      <c r="K37" s="130">
        <v>0</v>
      </c>
      <c r="L37" s="129">
        <v>0</v>
      </c>
      <c r="M37" s="130">
        <v>0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132">
        <v>0</v>
      </c>
      <c r="K38" s="135">
        <v>0</v>
      </c>
      <c r="L38" s="132">
        <v>0</v>
      </c>
      <c r="M38" s="135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133">
        <v>0</v>
      </c>
      <c r="K39" s="136">
        <v>0</v>
      </c>
      <c r="L39" s="133">
        <v>0</v>
      </c>
      <c r="M39" s="136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133">
        <v>0</v>
      </c>
      <c r="K40" s="136">
        <v>0</v>
      </c>
      <c r="L40" s="133">
        <v>0</v>
      </c>
      <c r="M40" s="136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133">
        <v>0</v>
      </c>
      <c r="K41" s="136">
        <v>0</v>
      </c>
      <c r="L41" s="133">
        <v>0</v>
      </c>
      <c r="M41" s="136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118401174</v>
      </c>
      <c r="K42" s="53">
        <f>K7+K27+K38+K40</f>
        <v>35598169</v>
      </c>
      <c r="L42" s="53">
        <f>L7+L27+L38+L40</f>
        <v>105953358</v>
      </c>
      <c r="M42" s="53">
        <f>M7+M27+M38+M40</f>
        <v>25034337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114004844</v>
      </c>
      <c r="K43" s="53">
        <f>K10+K33+K39+K41</f>
        <v>33782586</v>
      </c>
      <c r="L43" s="53">
        <f>L10+L33+L39+L41</f>
        <v>100485770</v>
      </c>
      <c r="M43" s="53">
        <f>M10+M33+M39+M41</f>
        <v>24902126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4396330</v>
      </c>
      <c r="K44" s="53">
        <f>K42-K43</f>
        <v>1815583</v>
      </c>
      <c r="L44" s="53">
        <f>L42-L43</f>
        <v>5467588</v>
      </c>
      <c r="M44" s="53">
        <f>M42-M43</f>
        <v>132211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4396330</v>
      </c>
      <c r="K45" s="53">
        <f>IF(K42&gt;K43,K42-K43,0)</f>
        <v>1815583</v>
      </c>
      <c r="L45" s="53">
        <f>IF(L42&gt;L43,L42-L43,0)</f>
        <v>5467588</v>
      </c>
      <c r="M45" s="53">
        <f>IF(M42&gt;M43,M42-M43,0)</f>
        <v>132211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970417</v>
      </c>
      <c r="K47" s="7">
        <v>433368</v>
      </c>
      <c r="L47" s="7">
        <v>2823810</v>
      </c>
      <c r="M47" s="7">
        <v>1727042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3425913</v>
      </c>
      <c r="K48" s="53">
        <f>K44-K47</f>
        <v>1382215</v>
      </c>
      <c r="L48" s="53">
        <f>L44-L47</f>
        <v>2643778</v>
      </c>
      <c r="M48" s="53">
        <f>M44-M47</f>
        <v>-1594831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3425913</v>
      </c>
      <c r="K49" s="53">
        <f>IF(K48&gt;0,K48,0)</f>
        <v>1382215</v>
      </c>
      <c r="L49" s="53">
        <f>IF(L48&gt;0,L48,0)</f>
        <v>2643778</v>
      </c>
      <c r="M49" s="53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4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1594831</v>
      </c>
    </row>
    <row r="51" spans="1:13" ht="12.75" customHeight="1">
      <c r="A51" s="223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3425913</v>
      </c>
      <c r="K56" s="6">
        <v>1382215</v>
      </c>
      <c r="L56" s="6">
        <v>2643778</v>
      </c>
      <c r="M56" s="6">
        <v>-1594831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57519</v>
      </c>
      <c r="K57" s="53">
        <f>SUM(K58:K64)</f>
        <v>57519</v>
      </c>
      <c r="L57" s="53">
        <f>SUM(L58:L64)</f>
        <v>-12026</v>
      </c>
      <c r="M57" s="53">
        <f>SUM(M58:M64)</f>
        <v>-12026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57519</v>
      </c>
      <c r="K64" s="7">
        <v>57519</v>
      </c>
      <c r="L64" s="7">
        <v>-12026</v>
      </c>
      <c r="M64" s="7">
        <v>-12026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16467</v>
      </c>
      <c r="K65" s="7">
        <v>16467</v>
      </c>
      <c r="L65" s="7">
        <v>-2405</v>
      </c>
      <c r="M65" s="7">
        <v>-2405</v>
      </c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41052</v>
      </c>
      <c r="K66" s="53">
        <f>K57-K65</f>
        <v>41052</v>
      </c>
      <c r="L66" s="53">
        <f>L57-L65</f>
        <v>-9621</v>
      </c>
      <c r="M66" s="53">
        <f>M57-M65</f>
        <v>-9621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3466965</v>
      </c>
      <c r="K67" s="61">
        <f>K56+K66</f>
        <v>1423267</v>
      </c>
      <c r="L67" s="61">
        <f>L56+L66</f>
        <v>2634157</v>
      </c>
      <c r="M67" s="61">
        <f>M56+M66</f>
        <v>-1604452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protectedRanges>
    <protectedRange sqref="J8:M8" name="Range1"/>
    <protectedRange sqref="J9:M9" name="Range1_1"/>
    <protectedRange sqref="L25 J24:M24 J25" name="Range1_5"/>
    <protectedRange sqref="J26:M26" name="Range1_6"/>
    <protectedRange sqref="J28:M32" name="Range1_7"/>
    <protectedRange sqref="J34:M41" name="Range1_8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M47 J70:L71 J53:L54 L56 J57:M57 L58:L65 J66:M6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M25 J11:M11 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L12:L46 M26:M46 M12:M24 J7:M10 J12:J46 K26:K46 K12:K24">
      <formula1>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339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128">
        <v>4396330</v>
      </c>
      <c r="K7" s="128">
        <v>5467588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128">
        <v>8536107</v>
      </c>
      <c r="K8" s="128">
        <v>8130740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128">
        <v>0</v>
      </c>
      <c r="K9" s="128">
        <v>0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128">
        <v>0</v>
      </c>
      <c r="K10" s="128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128">
        <v>0</v>
      </c>
      <c r="K11" s="128">
        <v>1178552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128">
        <v>360094</v>
      </c>
      <c r="K12" s="128">
        <v>91136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53">
        <f>SUM(J7:J12)</f>
        <v>13292531</v>
      </c>
      <c r="K13" s="53">
        <f>SUM(K7:K12)</f>
        <v>14868016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128">
        <v>21328486</v>
      </c>
      <c r="K14" s="128">
        <v>3087369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128">
        <v>685449</v>
      </c>
      <c r="K15" s="128">
        <v>106352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128">
        <v>12784322</v>
      </c>
      <c r="K16" s="128">
        <v>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128">
        <v>2187707</v>
      </c>
      <c r="K17" s="128">
        <v>2965252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3">
        <f>SUM(J14:J17)</f>
        <v>36985964</v>
      </c>
      <c r="K18" s="53">
        <f>SUM(K14:K17)</f>
        <v>6158973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53">
        <f>IF(J13&gt;J18,J13-J18,0)</f>
        <v>0</v>
      </c>
      <c r="K19" s="53">
        <f>IF(K13&gt;K18,K13-K18,0)</f>
        <v>8709043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53">
        <f>IF(J18&gt;J13,J18-J13,0)</f>
        <v>23693433</v>
      </c>
      <c r="K20" s="53">
        <f>IF(K18&gt;K13,K18-K13,0)</f>
        <v>0</v>
      </c>
    </row>
    <row r="21" spans="1:11" ht="12.75">
      <c r="A21" s="223" t="s">
        <v>159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128">
        <v>832305</v>
      </c>
      <c r="K22" s="128">
        <v>210463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128">
        <v>0</v>
      </c>
      <c r="K23" s="128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128">
        <v>0</v>
      </c>
      <c r="K24" s="128"/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128">
        <v>0</v>
      </c>
      <c r="K25" s="128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128">
        <v>30687012</v>
      </c>
      <c r="K26" s="128">
        <v>4445413.86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3">
        <f>SUM(J22:J26)</f>
        <v>31519317</v>
      </c>
      <c r="K27" s="53">
        <f>SUM(K22:K26)</f>
        <v>4655876.86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128">
        <v>5291335</v>
      </c>
      <c r="K28" s="128">
        <v>4442049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128">
        <v>0</v>
      </c>
      <c r="K29" s="128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128">
        <v>931409</v>
      </c>
      <c r="K30" s="128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53">
        <f>SUM(J28:J30)</f>
        <v>6222744</v>
      </c>
      <c r="K31" s="53">
        <f>SUM(K28:K30)</f>
        <v>4442049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53">
        <f>IF(J27&gt;J31,J27-J31,0)</f>
        <v>25296573</v>
      </c>
      <c r="K32" s="53">
        <f>IF(K27&gt;K31,K27-K31,0)</f>
        <v>213827.86000000034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53">
        <f>IF(J31&gt;J27,J31-J27,0)</f>
        <v>0</v>
      </c>
      <c r="K33" s="53">
        <f>IF(K31&gt;K27,K31-K27,0)</f>
        <v>0</v>
      </c>
    </row>
    <row r="34" spans="1:11" ht="12.75">
      <c r="A34" s="223" t="s">
        <v>160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128">
        <v>0</v>
      </c>
      <c r="K35" s="128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128">
        <v>12299672</v>
      </c>
      <c r="K36" s="128">
        <v>7177732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128">
        <v>0</v>
      </c>
      <c r="K37" s="128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3">
        <f>SUM(J35:J37)</f>
        <v>12299672</v>
      </c>
      <c r="K38" s="53">
        <f>SUM(K35:K37)</f>
        <v>7177732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128">
        <v>6415487</v>
      </c>
      <c r="K39" s="128">
        <v>12774217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128">
        <v>0</v>
      </c>
      <c r="K40" s="128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128">
        <v>0</v>
      </c>
      <c r="K41" s="128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128">
        <v>0</v>
      </c>
      <c r="K42" s="128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128">
        <v>0</v>
      </c>
      <c r="K43" s="128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3">
        <f>SUM(J39:J43)</f>
        <v>6415487</v>
      </c>
      <c r="K44" s="53">
        <f>SUM(K39:K43)</f>
        <v>12774217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53">
        <f>IF(J38&gt;J44,J38-J44,0)</f>
        <v>5884185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53">
        <f>IF(J44&gt;J38,J44-J38,0)</f>
        <v>0</v>
      </c>
      <c r="K46" s="53">
        <f>IF(K44&gt;K38,K44-K38,0)</f>
        <v>5596485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53">
        <f>IF(J19-J20+J32-J33+J45-J46&gt;0,J19-J20+J32-J33+J45-J46,0)</f>
        <v>7487325</v>
      </c>
      <c r="K47" s="53">
        <f>IF(K19-K20+K32-K33+K45-K46&gt;0,K19-K20+K32-K33+K45-K46,0)</f>
        <v>3326385.8599999994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128">
        <v>4574268</v>
      </c>
      <c r="K49" s="128">
        <v>12061593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128">
        <v>7487325</v>
      </c>
      <c r="K50" s="128">
        <v>3326386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128">
        <v>0</v>
      </c>
      <c r="K51" s="128"/>
    </row>
    <row r="52" spans="1:11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1">
        <f>J49+J50-J51</f>
        <v>12061593</v>
      </c>
      <c r="K52" s="61">
        <f>K49+K50-K51</f>
        <v>15387979</v>
      </c>
    </row>
  </sheetData>
  <sheetProtection/>
  <protectedRanges>
    <protectedRange sqref="J7:K12" name="Range1"/>
    <protectedRange sqref="J14:K17" name="Range1_1"/>
    <protectedRange sqref="J22:K26" name="Range1_2"/>
    <protectedRange sqref="J28:K30" name="Range1_3"/>
    <protectedRange sqref="J35:K37" name="Range1_4"/>
    <protectedRange sqref="J39:K43" name="Range1_5"/>
    <protectedRange sqref="J49:K51" name="Range1_6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  <dataValidation operator="greaterThan" allowBlank="1" showInputMessage="1" showErrorMessage="1" sqref="J14:K17 J49:K51 J28:K30 J7:K12 J39:K43 J22:K26 J35:K37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93" t="s">
        <v>282</v>
      </c>
      <c r="D2" s="293"/>
      <c r="E2" s="77">
        <v>40909</v>
      </c>
      <c r="F2" s="43" t="s">
        <v>250</v>
      </c>
      <c r="G2" s="294">
        <v>41274</v>
      </c>
      <c r="H2" s="295"/>
      <c r="I2" s="74"/>
      <c r="J2" s="74"/>
      <c r="K2" s="74"/>
      <c r="L2" s="78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149874600</v>
      </c>
      <c r="K5" s="45">
        <v>149874600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>
        <v>0</v>
      </c>
      <c r="K6" s="46">
        <v>0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v>3180306</v>
      </c>
      <c r="K7" s="46">
        <v>4027164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3308269</v>
      </c>
      <c r="K8" s="46">
        <v>-1822230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3425914</v>
      </c>
      <c r="K9" s="46">
        <v>2643778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>
        <v>7159413</v>
      </c>
      <c r="K10" s="46">
        <v>0</v>
      </c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>
        <v>0</v>
      </c>
      <c r="K11" s="46">
        <v>0</v>
      </c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>
        <v>0</v>
      </c>
      <c r="K12" s="46">
        <v>0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>
        <v>0</v>
      </c>
      <c r="K13" s="46">
        <v>0</v>
      </c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166948502</v>
      </c>
      <c r="K14" s="79">
        <f>SUM(K5:K13)</f>
        <v>154723312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>
        <v>-7159413</v>
      </c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>
        <v>-7699934</v>
      </c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>
        <v>3466966</v>
      </c>
      <c r="K20" s="46">
        <v>2634157</v>
      </c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3466966</v>
      </c>
      <c r="K21" s="80">
        <f>SUM(K15:K20)</f>
        <v>-12225190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kovact</cp:lastModifiedBy>
  <cp:lastPrinted>2013-02-06T11:21:36Z</cp:lastPrinted>
  <dcterms:created xsi:type="dcterms:W3CDTF">2008-10-17T11:51:54Z</dcterms:created>
  <dcterms:modified xsi:type="dcterms:W3CDTF">2013-02-12T06:37:35Z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