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<sst xmlns="http://schemas.openxmlformats.org/spreadsheetml/2006/main" count="397" uniqueCount="344">
  <si>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</si>
  <si>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</si>
  <si>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</si>
  <si>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</si>
  <si>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</si>
  <si>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</si>
  <si>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</si>
  <si>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</si>
  <si>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</si>
  <si>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</si>
  <si>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</si>
  <si>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</si>
  <si>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</si>
  <si>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</si>
  <si>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</si>
  <si>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</si>
  <si>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</si>
  <si>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</si>
  <si>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</si>
  <si>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</si>
  <si>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</si>
  <si>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</si>
  <si>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</si>
  <si>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</si>
  <si>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</si>
  <si>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</si>
  <si>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</si>
  <si>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</si>
  <si>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</si>
  <si>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</si>
  <si>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</si>
  <si>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</si>
  <si>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</si>
  <si>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</si>
  <si>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</si>
  <si>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</si>
  <si>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</si>
  <si>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</si>
  <si>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</si>
  <si>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</si>
  <si>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</si>
  <si>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</si>
  <si>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</si>
  <si>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</si>
  <si>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</si>
  <si>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</si>
  <si>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</si>
  <si>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</si>
  <si>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</si>
  <si>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</si>
  <si>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</si>
  <si>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</si>
  <si>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</si>
  <si>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</si>
  <si>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</si>
  <si>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</si>
  <si>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</si>
  <si>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</si>
  <si>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</si>
  <si>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</si>
  <si>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</si>
  <si>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</si>
  <si>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</si>
  <si>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</si>
  <si>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</si>
  <si>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</si>
  <si>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</si>
  <si>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</si>
  <si>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</si>
  <si>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</si>
  <si>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</si>
  <si>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</si>
  <si>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</si>
  <si>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</si>
  <si>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</si>
  <si>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</si>
  <si>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</si>
  <si>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</si>
  <si>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</si>
  <si>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</si>
  <si>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</si>
  <si>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</si>
  <si>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</si>
  <si>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</si>
  <si>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</si>
  <si>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</si>
  <si>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</si>
  <si>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</si>
  <si>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</si>
  <si>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</si>
  <si>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</si>
  <si>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</si>
  <si>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</si>
  <si>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</si>
  <si>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</si>
  <si>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</si>
  <si>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</si>
  <si>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</si>
  <si>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</si>
  <si>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</si>
  <si>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</si>
  <si>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</si>
  <si>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</si>
  <si>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</si>
  <si>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</si>
  <si>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</si>
  <si>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</si>
  <si>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</si>
  <si>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</si>
  <si>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</si>
  <si>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</si>
  <si>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</si>
  <si>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</si>
  <si>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</si>
  <si>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</si>
  <si>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</si>
  <si>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</si>
  <si>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</si>
  <si>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</si>
  <si>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</si>
  <si>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</si>
  <si>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</si>
  <si>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</si>
  <si>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</si>
  <si>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</si>
  <si>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</si>
  <si>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</si>
  <si>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</si>
  <si>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</si>
  <si>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</si>
  <si>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</si>
  <si>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</si>
  <si>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</si>
  <si>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</si>
  <si>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</si>
  <si>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</si>
  <si>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</si>
  <si>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</si>
  <si>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</si>
  <si>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</si>
  <si>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</si>
  <si>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</si>
  <si>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</si>
  <si>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</si>
  <si>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</si>
  <si>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</si>
  <si>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</si>
  <si>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</si>
  <si>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</si>
  <si>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</si>
  <si>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</si>
  <si>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</si>
  <si>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</si>
  <si>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</si>
  <si>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</si>
  <si>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</si>
  <si>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</si>
  <si>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</si>
  <si>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</si>
  <si>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</si>
  <si>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</si>
  <si>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</si>
  <si>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</si>
  <si>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</si>
  <si>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</si>
  <si>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</si>
  <si>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</si>
  <si>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</si>
  <si>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</si>
  <si>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</si>
  <si>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</si>
  <si>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</si>
  <si>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</si>
  <si>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</si>
  <si>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</si>
  <si>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</si>
  <si>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</si>
  <si>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</si>
  <si>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</si>
  <si>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</si>
  <si>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</si>
  <si>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</si>
  <si>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</si>
  <si>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</si>
  <si>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</si>
  <si>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</si>
  <si>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</si>
  <si>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</si>
  <si>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</si>
  <si>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</si>
  <si>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</si>
  <si>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</si>
  <si>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</si>
  <si>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</si>
  <si>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</si>
  <si>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</si>
  <si>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</si>
  <si>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</si>
  <si>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</si>
  <si>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</si>
  <si>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</si>
  <si>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</si>
  <si>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</si>
  <si>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</si>
  <si>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</si>
  <si>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</si>
  <si>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</si>
  <si>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</si>
  <si>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</si>
  <si>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</si>
  <si>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</si>
  <si>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</si>
  <si>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</si>
  <si>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</si>
  <si>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</si>
  <si>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</si>
  <si>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</si>
  <si>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</si>
  <si>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</si>
  <si>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</si>
  <si>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</si>
  <si>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</si>
  <si>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</si>
  <si>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</si>
  <si>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</si>
  <si>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</si>
  <si>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</si>
  <si>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</si>
  <si>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</si>
  <si>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</si>
  <si>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</si>
  <si>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</si>
  <si>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</si>
  <si>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</si>
  <si>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</si>
  <si>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</si>
  <si>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</si>
  <si>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</si>
  <si>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</si>
  <si>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</si>
  <si>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</si>
  <si>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</si>
  <si>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</si>
  <si>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</si>
  <si>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</si>
  <si>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</si>
  <si>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</si>
  <si>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</si>
  <si>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</si>
  <si>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</si>
  <si>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</si>
  <si>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</si>
  <si>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</si>
  <si>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</si>
  <si>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</si>
  <si>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</si>
  <si>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</si>
  <si>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</si>
  <si>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</si>
  <si>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</si>
  <si>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</si>
  <si>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</si>
  <si>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</si>
  <si>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</si>
  <si>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</si>
  <si>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</si>
  <si>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</si>
  <si>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</si>
  <si>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</si>
  <si>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</si>
  <si>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</si>
  <si>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</si>
  <si>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</si>
  <si>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</si>
  <si>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</si>
  <si>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</si>
  <si>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</si>
  <si>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</si>
  <si>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</si>
  <si>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</si>
  <si>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</si>
  <si>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</si>
  <si>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</si>
  <si>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</si>
  <si>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</si>
  <si>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</si>
  <si>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</si>
  <si>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</si>
  <si>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</si>
  <si>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</si>
  <si>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</si>
  <si>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</si>
  <si>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</si>
  <si>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</si>
  <si>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</si>
  <si>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</si>
  <si>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</si>
  <si>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</si>
  <si>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</si>
  <si>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</si>
  <si>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</si>
  <si>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</si>
  <si>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</si>
  <si>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</si>
  <si>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</si>
  <si>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</si>
  <si>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</si>
  <si>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</si>
  <si>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</si>
  <si>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</si>
  <si>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</si>
  <si>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</si>
  <si>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</si>
  <si>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</si>
  <si>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</si>
  <si>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</si>
  <si>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</si>
  <si>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</si>
  <si>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</si>
  <si>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</si>
  <si>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</si>
  <si>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</si>
  <si>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</si>
  <si>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</si>
  <si>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03040356</t>
  </si>
  <si>
    <t>010003021</t>
  </si>
  <si>
    <t>29531974087</t>
  </si>
  <si>
    <t>BILOKALNIK-IPA d.d.</t>
  </si>
  <si>
    <t>KOPRIVNICA</t>
  </si>
  <si>
    <t>DRAVSKA bb</t>
  </si>
  <si>
    <t>marketing@bilokalnik.hr</t>
  </si>
  <si>
    <t>www.bilokalnik.hr</t>
  </si>
  <si>
    <t>KOPRIVNIČKO-KRIŽEVAČKA</t>
  </si>
  <si>
    <t>NE</t>
  </si>
  <si>
    <t>1721</t>
  </si>
  <si>
    <t>Kovač Tanja</t>
  </si>
  <si>
    <t>048647637</t>
  </si>
  <si>
    <t>tanja.kovac@bilokalnik.hr</t>
  </si>
  <si>
    <t>Kovačić Branko</t>
  </si>
  <si>
    <t>Obveznik: BILOKALNIK-IPA d.d.</t>
  </si>
  <si>
    <t>048639602</t>
  </si>
  <si>
    <t>30.09.2012.</t>
  </si>
  <si>
    <t>stanje na dan 30.09.2012.</t>
  </si>
  <si>
    <t>u razdoblju 01.01.2012. do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</si>
</sst>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6" applyNumberFormat="1" applyFont="1" applyFill="1" applyBorder="1" applyAlignment="1" applyProtection="1">
      <alignment horizontal="right" vertical="center"/>
      <protection hidden="1"/>
    </xf>
    <xf numFmtId="3" fontId="1" fillId="0" borderId="14" xfId="56" applyNumberFormat="1" applyFont="1" applyFill="1" applyBorder="1" applyAlignment="1" applyProtection="1">
      <alignment horizontal="right" vertical="center"/>
      <protection locked="0"/>
    </xf>
    <xf numFmtId="3" fontId="1" fillId="0" borderId="10" xfId="56" applyNumberFormat="1" applyFont="1" applyFill="1" applyBorder="1" applyAlignment="1" applyProtection="1">
      <alignment horizontal="right" vertical="center"/>
      <protection locked="0"/>
    </xf>
    <xf numFmtId="3" fontId="1" fillId="0" borderId="14" xfId="56" applyNumberFormat="1" applyFont="1" applyFill="1" applyBorder="1" applyAlignment="1" applyProtection="1">
      <alignment horizontal="right" vertical="center"/>
      <protection hidden="1"/>
    </xf>
    <xf numFmtId="3" fontId="6" fillId="0" borderId="14" xfId="56" applyNumberFormat="1" applyFont="1" applyFill="1" applyBorder="1" applyAlignment="1" applyProtection="1">
      <alignment horizontal="right" vertical="center"/>
      <protection locked="0"/>
    </xf>
    <xf numFmtId="3" fontId="6" fillId="0" borderId="14" xfId="56" applyNumberFormat="1" applyFont="1" applyFill="1" applyBorder="1" applyAlignment="1" applyProtection="1">
      <alignment horizontal="right" vertical="center"/>
      <protection hidden="1"/>
    </xf>
    <xf numFmtId="3" fontId="1" fillId="0" borderId="10" xfId="56" applyNumberFormat="1" applyFont="1" applyFill="1" applyBorder="1" applyAlignment="1" applyProtection="1">
      <alignment horizontal="right" vertical="center"/>
      <protection hidden="1"/>
    </xf>
    <xf numFmtId="3" fontId="6" fillId="0" borderId="10" xfId="56" applyNumberFormat="1" applyFont="1" applyFill="1" applyBorder="1" applyAlignment="1" applyProtection="1">
      <alignment horizontal="right" vertical="center"/>
      <protection locked="0"/>
    </xf>
    <xf numFmtId="3" fontId="6" fillId="0" borderId="10" xfId="56" applyNumberFormat="1" applyFont="1" applyFill="1" applyBorder="1" applyAlignment="1" applyProtection="1">
      <alignment horizontal="right" vertic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bilokalnik.hr" TargetMode="External" /><Relationship Id="rId2" Type="http://schemas.openxmlformats.org/officeDocument/2006/relationships/hyperlink" Target="http://www.bilokalnik.hr/" TargetMode="External" /><Relationship Id="rId3" Type="http://schemas.openxmlformats.org/officeDocument/2006/relationships/hyperlink" Target="mailto:tanja.kovac@bilokal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248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1" t="s">
        <v>249</v>
      </c>
      <c r="B2" s="192"/>
      <c r="C2" s="192"/>
      <c r="D2" s="193"/>
      <c r="E2" s="120" t="s">
        <v>323</v>
      </c>
      <c r="F2" s="12"/>
      <c r="G2" s="13" t="s">
        <v>250</v>
      </c>
      <c r="H2" s="120" t="s">
        <v>341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4" t="s">
        <v>317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4" t="s">
        <v>251</v>
      </c>
      <c r="B6" s="145"/>
      <c r="C6" s="159" t="s">
        <v>324</v>
      </c>
      <c r="D6" s="160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7" t="s">
        <v>252</v>
      </c>
      <c r="B8" s="198"/>
      <c r="C8" s="159" t="s">
        <v>325</v>
      </c>
      <c r="D8" s="160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9" t="s">
        <v>253</v>
      </c>
      <c r="B10" s="189"/>
      <c r="C10" s="159" t="s">
        <v>326</v>
      </c>
      <c r="D10" s="160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4" t="s">
        <v>254</v>
      </c>
      <c r="B12" s="145"/>
      <c r="C12" s="161" t="s">
        <v>327</v>
      </c>
      <c r="D12" s="186"/>
      <c r="E12" s="186"/>
      <c r="F12" s="186"/>
      <c r="G12" s="186"/>
      <c r="H12" s="186"/>
      <c r="I12" s="14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4" t="s">
        <v>255</v>
      </c>
      <c r="B14" s="145"/>
      <c r="C14" s="187">
        <v>48000</v>
      </c>
      <c r="D14" s="188"/>
      <c r="E14" s="16"/>
      <c r="F14" s="161" t="s">
        <v>328</v>
      </c>
      <c r="G14" s="186"/>
      <c r="H14" s="186"/>
      <c r="I14" s="14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4" t="s">
        <v>256</v>
      </c>
      <c r="B16" s="145"/>
      <c r="C16" s="161" t="s">
        <v>329</v>
      </c>
      <c r="D16" s="186"/>
      <c r="E16" s="186"/>
      <c r="F16" s="186"/>
      <c r="G16" s="186"/>
      <c r="H16" s="186"/>
      <c r="I16" s="14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4" t="s">
        <v>257</v>
      </c>
      <c r="B18" s="145"/>
      <c r="C18" s="182" t="s">
        <v>330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4" t="s">
        <v>258</v>
      </c>
      <c r="B20" s="145"/>
      <c r="C20" s="182" t="s">
        <v>331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4" t="s">
        <v>259</v>
      </c>
      <c r="B22" s="145"/>
      <c r="C22" s="121">
        <v>201</v>
      </c>
      <c r="D22" s="161" t="s">
        <v>328</v>
      </c>
      <c r="E22" s="172"/>
      <c r="F22" s="173"/>
      <c r="G22" s="144"/>
      <c r="H22" s="18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4" t="s">
        <v>260</v>
      </c>
      <c r="B24" s="145"/>
      <c r="C24" s="121">
        <v>6</v>
      </c>
      <c r="D24" s="161" t="s">
        <v>332</v>
      </c>
      <c r="E24" s="172"/>
      <c r="F24" s="172"/>
      <c r="G24" s="173"/>
      <c r="H24" s="51" t="s">
        <v>261</v>
      </c>
      <c r="I24" s="122">
        <v>169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4" t="s">
        <v>262</v>
      </c>
      <c r="B26" s="145"/>
      <c r="C26" s="123" t="s">
        <v>333</v>
      </c>
      <c r="D26" s="25"/>
      <c r="E26" s="33"/>
      <c r="F26" s="24"/>
      <c r="G26" s="174" t="s">
        <v>263</v>
      </c>
      <c r="H26" s="145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9"/>
      <c r="B30" s="162"/>
      <c r="C30" s="162"/>
      <c r="D30" s="163"/>
      <c r="E30" s="169"/>
      <c r="F30" s="162"/>
      <c r="G30" s="162"/>
      <c r="H30" s="159"/>
      <c r="I30" s="160"/>
      <c r="J30" s="10"/>
      <c r="K30" s="10"/>
      <c r="L30" s="10"/>
    </row>
    <row r="31" spans="1:12" ht="12.75">
      <c r="A31" s="94"/>
      <c r="B31" s="22"/>
      <c r="C31" s="21"/>
      <c r="D31" s="170"/>
      <c r="E31" s="170"/>
      <c r="F31" s="170"/>
      <c r="G31" s="171"/>
      <c r="H31" s="16"/>
      <c r="I31" s="101"/>
      <c r="J31" s="10"/>
      <c r="K31" s="10"/>
      <c r="L31" s="10"/>
    </row>
    <row r="32" spans="1:12" ht="12.75">
      <c r="A32" s="169"/>
      <c r="B32" s="162"/>
      <c r="C32" s="162"/>
      <c r="D32" s="163"/>
      <c r="E32" s="169"/>
      <c r="F32" s="162"/>
      <c r="G32" s="162"/>
      <c r="H32" s="159"/>
      <c r="I32" s="160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9"/>
      <c r="B34" s="162"/>
      <c r="C34" s="162"/>
      <c r="D34" s="163"/>
      <c r="E34" s="169"/>
      <c r="F34" s="162"/>
      <c r="G34" s="162"/>
      <c r="H34" s="159"/>
      <c r="I34" s="160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9"/>
      <c r="B36" s="162"/>
      <c r="C36" s="162"/>
      <c r="D36" s="163"/>
      <c r="E36" s="169"/>
      <c r="F36" s="162"/>
      <c r="G36" s="162"/>
      <c r="H36" s="159"/>
      <c r="I36" s="160"/>
      <c r="J36" s="10"/>
      <c r="K36" s="10"/>
      <c r="L36" s="10"/>
    </row>
    <row r="37" spans="1:12" ht="12.75">
      <c r="A37" s="103"/>
      <c r="B37" s="30"/>
      <c r="C37" s="164"/>
      <c r="D37" s="165"/>
      <c r="E37" s="16"/>
      <c r="F37" s="164"/>
      <c r="G37" s="165"/>
      <c r="H37" s="16"/>
      <c r="I37" s="95"/>
      <c r="J37" s="10"/>
      <c r="K37" s="10"/>
      <c r="L37" s="10"/>
    </row>
    <row r="38" spans="1:12" ht="12.75">
      <c r="A38" s="169"/>
      <c r="B38" s="162"/>
      <c r="C38" s="162"/>
      <c r="D38" s="163"/>
      <c r="E38" s="169"/>
      <c r="F38" s="162"/>
      <c r="G38" s="162"/>
      <c r="H38" s="159"/>
      <c r="I38" s="160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9"/>
      <c r="B40" s="162"/>
      <c r="C40" s="162"/>
      <c r="D40" s="163"/>
      <c r="E40" s="169"/>
      <c r="F40" s="162"/>
      <c r="G40" s="162"/>
      <c r="H40" s="159"/>
      <c r="I40" s="160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9" t="s">
        <v>267</v>
      </c>
      <c r="B44" s="140"/>
      <c r="C44" s="159"/>
      <c r="D44" s="160"/>
      <c r="E44" s="26"/>
      <c r="F44" s="161"/>
      <c r="G44" s="162"/>
      <c r="H44" s="162"/>
      <c r="I44" s="163"/>
      <c r="J44" s="10"/>
      <c r="K44" s="10"/>
      <c r="L44" s="10"/>
    </row>
    <row r="45" spans="1:12" ht="12.75">
      <c r="A45" s="103"/>
      <c r="B45" s="30"/>
      <c r="C45" s="164"/>
      <c r="D45" s="165"/>
      <c r="E45" s="16"/>
      <c r="F45" s="164"/>
      <c r="G45" s="166"/>
      <c r="H45" s="35"/>
      <c r="I45" s="107"/>
      <c r="J45" s="10"/>
      <c r="K45" s="10"/>
      <c r="L45" s="10"/>
    </row>
    <row r="46" spans="1:12" ht="12.75">
      <c r="A46" s="139" t="s">
        <v>268</v>
      </c>
      <c r="B46" s="140"/>
      <c r="C46" s="161" t="s">
        <v>335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9" t="s">
        <v>270</v>
      </c>
      <c r="B48" s="140"/>
      <c r="C48" s="146" t="s">
        <v>340</v>
      </c>
      <c r="D48" s="142"/>
      <c r="E48" s="143"/>
      <c r="F48" s="16"/>
      <c r="G48" s="51" t="s">
        <v>271</v>
      </c>
      <c r="H48" s="146" t="s">
        <v>336</v>
      </c>
      <c r="I48" s="143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9" t="s">
        <v>257</v>
      </c>
      <c r="B50" s="140"/>
      <c r="C50" s="141" t="s">
        <v>337</v>
      </c>
      <c r="D50" s="142"/>
      <c r="E50" s="142"/>
      <c r="F50" s="142"/>
      <c r="G50" s="142"/>
      <c r="H50" s="142"/>
      <c r="I50" s="143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4" t="s">
        <v>272</v>
      </c>
      <c r="B52" s="145"/>
      <c r="C52" s="146" t="s">
        <v>338</v>
      </c>
      <c r="D52" s="142"/>
      <c r="E52" s="142"/>
      <c r="F52" s="142"/>
      <c r="G52" s="142"/>
      <c r="H52" s="142"/>
      <c r="I52" s="147"/>
      <c r="J52" s="10"/>
      <c r="K52" s="10"/>
      <c r="L52" s="10"/>
    </row>
    <row r="53" spans="1:12" ht="12.75">
      <c r="A53" s="108"/>
      <c r="B53" s="20"/>
      <c r="C53" s="155" t="s">
        <v>273</v>
      </c>
      <c r="D53" s="155"/>
      <c r="E53" s="155"/>
      <c r="F53" s="155"/>
      <c r="G53" s="155"/>
      <c r="H53" s="15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8" t="s">
        <v>274</v>
      </c>
      <c r="C55" s="149"/>
      <c r="D55" s="149"/>
      <c r="E55" s="14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50" t="s">
        <v>306</v>
      </c>
      <c r="C56" s="151"/>
      <c r="D56" s="151"/>
      <c r="E56" s="151"/>
      <c r="F56" s="151"/>
      <c r="G56" s="151"/>
      <c r="H56" s="151"/>
      <c r="I56" s="152"/>
      <c r="J56" s="10"/>
      <c r="K56" s="10"/>
      <c r="L56" s="10"/>
    </row>
    <row r="57" spans="1:12" ht="12.75">
      <c r="A57" s="108"/>
      <c r="B57" s="150" t="s">
        <v>307</v>
      </c>
      <c r="C57" s="151"/>
      <c r="D57" s="151"/>
      <c r="E57" s="151"/>
      <c r="F57" s="151"/>
      <c r="G57" s="151"/>
      <c r="H57" s="151"/>
      <c r="I57" s="110"/>
      <c r="J57" s="10"/>
      <c r="K57" s="10"/>
      <c r="L57" s="10"/>
    </row>
    <row r="58" spans="1:12" ht="12.75">
      <c r="A58" s="108"/>
      <c r="B58" s="150" t="s">
        <v>308</v>
      </c>
      <c r="C58" s="151"/>
      <c r="D58" s="151"/>
      <c r="E58" s="151"/>
      <c r="F58" s="151"/>
      <c r="G58" s="151"/>
      <c r="H58" s="151"/>
      <c r="I58" s="152"/>
      <c r="J58" s="10"/>
      <c r="K58" s="10"/>
      <c r="L58" s="10"/>
    </row>
    <row r="59" spans="1:12" ht="12.75">
      <c r="A59" s="108"/>
      <c r="B59" s="150" t="s">
        <v>309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6" t="s">
        <v>277</v>
      </c>
      <c r="H62" s="157"/>
      <c r="I62" s="15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7"/>
      <c r="H63" s="138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rketing@bilokalnik.hr"/>
    <hyperlink ref="C20" r:id="rId2" display="www.bilokalnik.hr"/>
    <hyperlink ref="C50" r:id="rId3" display="tanja.kovac@bilokalnik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0.8515625" style="52" customWidth="1"/>
    <col min="12" max="16384" width="9.140625" style="52" customWidth="1"/>
  </cols>
  <sheetData>
    <row r="1" spans="1:11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342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339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2.5">
      <c r="A4" s="214" t="s">
        <v>59</v>
      </c>
      <c r="B4" s="215"/>
      <c r="C4" s="215"/>
      <c r="D4" s="215"/>
      <c r="E4" s="215"/>
      <c r="F4" s="215"/>
      <c r="G4" s="215"/>
      <c r="H4" s="216"/>
      <c r="I4" s="58" t="s">
        <v>278</v>
      </c>
      <c r="J4" s="59" t="s">
        <v>319</v>
      </c>
      <c r="K4" s="60" t="s">
        <v>320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7">
        <v>2</v>
      </c>
      <c r="J5" s="56">
        <v>3</v>
      </c>
      <c r="K5" s="56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114049559</v>
      </c>
      <c r="K8" s="53">
        <f>K9+K16+K26+K35+K39</f>
        <v>112318000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3">
        <f>SUM(J10:J15)</f>
        <v>481030</v>
      </c>
      <c r="K9" s="53">
        <f>SUM(K10:K15)</f>
        <v>338070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>
        <v>0</v>
      </c>
      <c r="K10" s="7">
        <v>0</v>
      </c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>
        <v>481030</v>
      </c>
      <c r="K11" s="7">
        <v>338070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>
        <v>0</v>
      </c>
      <c r="K12" s="7">
        <v>0</v>
      </c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>
        <v>0</v>
      </c>
      <c r="K13" s="7">
        <v>0</v>
      </c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>
        <v>0</v>
      </c>
      <c r="K14" s="7">
        <v>0</v>
      </c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>
        <v>0</v>
      </c>
      <c r="K15" s="7">
        <v>0</v>
      </c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3">
        <f>SUM(J17:J25)</f>
        <v>108107073</v>
      </c>
      <c r="K16" s="53">
        <f>SUM(K17:K25)</f>
        <v>102322501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12343926</v>
      </c>
      <c r="K17" s="7">
        <v>12164635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46083116</v>
      </c>
      <c r="K18" s="7">
        <v>45328771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45351579</v>
      </c>
      <c r="K19" s="7">
        <v>43151136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40059</v>
      </c>
      <c r="K20" s="7">
        <v>39097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>
        <v>0</v>
      </c>
      <c r="K21" s="7">
        <v>0</v>
      </c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>
        <v>0</v>
      </c>
      <c r="K22" s="7">
        <v>0</v>
      </c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3356984</v>
      </c>
      <c r="K23" s="7">
        <v>707453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931409</v>
      </c>
      <c r="K24" s="7">
        <v>931409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0</v>
      </c>
      <c r="K25" s="7">
        <v>0</v>
      </c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3">
        <f>SUM(J27:J34)</f>
        <v>3693098</v>
      </c>
      <c r="K26" s="53">
        <f>SUM(K27:K34)</f>
        <v>8232899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0</v>
      </c>
      <c r="K27" s="7">
        <v>0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0</v>
      </c>
      <c r="K28" s="7">
        <v>0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0</v>
      </c>
      <c r="K29" s="7">
        <v>0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>
        <v>0</v>
      </c>
      <c r="K30" s="7">
        <v>0</v>
      </c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0</v>
      </c>
      <c r="K31" s="7">
        <v>0</v>
      </c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3598098</v>
      </c>
      <c r="K32" s="7">
        <v>8130487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95000</v>
      </c>
      <c r="K33" s="7">
        <v>102412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>
        <v>0</v>
      </c>
      <c r="K34" s="7">
        <v>0</v>
      </c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>
        <v>0</v>
      </c>
      <c r="K36" s="7">
        <v>0</v>
      </c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0</v>
      </c>
      <c r="K37" s="7">
        <v>0</v>
      </c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>
        <v>0</v>
      </c>
      <c r="K38" s="7">
        <v>0</v>
      </c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1768358</v>
      </c>
      <c r="K39" s="7">
        <v>1424530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71593801</v>
      </c>
      <c r="K40" s="53">
        <f>K41+K49+K56+K64</f>
        <v>72517342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3">
        <f>SUM(J42:J48)</f>
        <v>27598076</v>
      </c>
      <c r="K41" s="53">
        <f>SUM(K42:K48)</f>
        <v>21902163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8433074</v>
      </c>
      <c r="K42" s="7">
        <v>10563421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>
        <v>239830</v>
      </c>
      <c r="K43" s="7">
        <v>81707</v>
      </c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>
        <v>1362409</v>
      </c>
      <c r="K44" s="7">
        <v>1312943</v>
      </c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0</v>
      </c>
      <c r="K45" s="7">
        <v>0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>
        <v>59485</v>
      </c>
      <c r="K46" s="7">
        <v>34321</v>
      </c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>
        <v>17503278</v>
      </c>
      <c r="K47" s="7">
        <v>9909771</v>
      </c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>
        <v>0</v>
      </c>
      <c r="K48" s="7">
        <v>0</v>
      </c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3">
        <f>SUM(J50:J55)</f>
        <v>29914575</v>
      </c>
      <c r="K49" s="53">
        <f>SUM(K50:K55)</f>
        <v>34932467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257050</v>
      </c>
      <c r="K50" s="7">
        <v>257124</v>
      </c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28187733</v>
      </c>
      <c r="K51" s="7">
        <v>33985276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>
        <v>0</v>
      </c>
      <c r="K52" s="7">
        <v>0</v>
      </c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1161</v>
      </c>
      <c r="K53" s="7">
        <v>1963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1468631</v>
      </c>
      <c r="K54" s="7">
        <v>688104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0</v>
      </c>
      <c r="K55" s="7">
        <v>0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3">
        <f>SUM(J57:J63)</f>
        <v>2019557</v>
      </c>
      <c r="K56" s="53">
        <f>SUM(K57:K63)</f>
        <v>2583963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>
        <v>0</v>
      </c>
      <c r="K57" s="7">
        <v>0</v>
      </c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0</v>
      </c>
      <c r="K58" s="7">
        <v>0</v>
      </c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>
        <v>0</v>
      </c>
      <c r="K59" s="7">
        <v>0</v>
      </c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>
        <v>0</v>
      </c>
      <c r="K60" s="7">
        <v>0</v>
      </c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0</v>
      </c>
      <c r="K61" s="7">
        <v>242163</v>
      </c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2019557</v>
      </c>
      <c r="K62" s="7">
        <v>2341800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0</v>
      </c>
      <c r="K63" s="7">
        <v>0</v>
      </c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12061593</v>
      </c>
      <c r="K64" s="7">
        <v>13098749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20831</v>
      </c>
      <c r="K65" s="7">
        <v>178867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185664191</v>
      </c>
      <c r="K66" s="53">
        <f>K7+K8+K40+K65</f>
        <v>185014209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4">
        <f>J70+J71+J72+J78+J79+J82+J85</f>
        <v>166948502</v>
      </c>
      <c r="K69" s="54">
        <f>K70+K71+K72+K78+K79+K82+K85</f>
        <v>171187111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149874600</v>
      </c>
      <c r="K70" s="7">
        <v>149874600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0</v>
      </c>
      <c r="K71" s="7">
        <v>0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3">
        <f>J73+J74-J75+J76+J77</f>
        <v>3180306</v>
      </c>
      <c r="K72" s="53">
        <f>K73+K74-K75+K76+K77</f>
        <v>4036785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2080675</v>
      </c>
      <c r="K73" s="7">
        <v>2251971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0</v>
      </c>
      <c r="K74" s="7">
        <v>0</v>
      </c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0</v>
      </c>
      <c r="K75" s="7">
        <v>0</v>
      </c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>
        <v>0</v>
      </c>
      <c r="K76" s="7">
        <v>0</v>
      </c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1099631</v>
      </c>
      <c r="K77" s="7">
        <v>1784814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>
        <v>7159413</v>
      </c>
      <c r="K78" s="7">
        <v>7159413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3">
        <f>J80-J81</f>
        <v>3308269</v>
      </c>
      <c r="K79" s="53">
        <f>K80-K81</f>
        <v>5877704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3308269</v>
      </c>
      <c r="K80" s="7">
        <v>5877704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0</v>
      </c>
      <c r="K81" s="7">
        <v>0</v>
      </c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3">
        <f>J83-J84</f>
        <v>3425914</v>
      </c>
      <c r="K82" s="53">
        <f>K83-K84</f>
        <v>4238609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3425914</v>
      </c>
      <c r="K83" s="7">
        <v>4238609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>
        <v>0</v>
      </c>
      <c r="K84" s="7">
        <v>0</v>
      </c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>
        <v>0</v>
      </c>
      <c r="K85" s="7">
        <v>0</v>
      </c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694765</v>
      </c>
      <c r="K86" s="53">
        <f>SUM(K87:K89)</f>
        <v>694765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>
        <v>694765</v>
      </c>
      <c r="K87" s="7">
        <v>694765</v>
      </c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>
        <v>0</v>
      </c>
      <c r="K88" s="7">
        <v>0</v>
      </c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0</v>
      </c>
      <c r="K89" s="7">
        <v>0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1607947</v>
      </c>
      <c r="K90" s="53">
        <f>SUM(K91:K99)</f>
        <v>1050787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>
        <v>0</v>
      </c>
      <c r="K91" s="7">
        <v>0</v>
      </c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>
        <v>1591480</v>
      </c>
      <c r="K92" s="7">
        <v>1034320</v>
      </c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0</v>
      </c>
      <c r="K93" s="7">
        <v>0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>
        <v>0</v>
      </c>
      <c r="K94" s="7">
        <v>0</v>
      </c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>
        <v>0</v>
      </c>
      <c r="K95" s="7">
        <v>0</v>
      </c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>
        <v>0</v>
      </c>
      <c r="K96" s="7">
        <v>0</v>
      </c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>
        <v>0</v>
      </c>
      <c r="K97" s="7">
        <v>0</v>
      </c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0</v>
      </c>
      <c r="K98" s="7">
        <v>0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>
        <v>16467</v>
      </c>
      <c r="K99" s="7">
        <v>16467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15377949</v>
      </c>
      <c r="K100" s="53">
        <f>SUM(K101:K112)</f>
        <v>8617983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5120053</v>
      </c>
      <c r="K101" s="7">
        <v>1625722</v>
      </c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>
        <v>934320</v>
      </c>
      <c r="K102" s="7">
        <v>774320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0</v>
      </c>
      <c r="K103" s="7">
        <v>0</v>
      </c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17255</v>
      </c>
      <c r="K104" s="7">
        <v>7387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4735693</v>
      </c>
      <c r="K105" s="7">
        <v>3518495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>
        <v>0</v>
      </c>
      <c r="K106" s="7">
        <v>0</v>
      </c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>
        <v>0</v>
      </c>
      <c r="K107" s="7">
        <v>0</v>
      </c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2328343</v>
      </c>
      <c r="K108" s="7">
        <v>2184965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2242285</v>
      </c>
      <c r="K109" s="7">
        <v>507094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>
        <v>0</v>
      </c>
      <c r="K110" s="7">
        <v>0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>
        <v>0</v>
      </c>
      <c r="K111" s="7">
        <v>0</v>
      </c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0</v>
      </c>
      <c r="K112" s="7">
        <v>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1035028</v>
      </c>
      <c r="K113" s="7">
        <v>3463563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185664191</v>
      </c>
      <c r="K114" s="53">
        <f>K69+K86+K90+K100+K113</f>
        <v>185014209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23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7"/>
      <c r="J117" s="237"/>
      <c r="K117" s="238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/>
      <c r="K118" s="7"/>
    </row>
    <row r="119" spans="1:11" ht="12.75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/>
      <c r="K119" s="8"/>
    </row>
    <row r="120" spans="1:11" ht="12.75">
      <c r="A120" s="242" t="s">
        <v>311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0:K70 J7:K67 J86:K115">
      <formula1>0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47" sqref="M4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9" t="s">
        <v>154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54" t="s">
        <v>343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44" t="s">
        <v>339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59</v>
      </c>
      <c r="B4" s="245"/>
      <c r="C4" s="245"/>
      <c r="D4" s="245"/>
      <c r="E4" s="245"/>
      <c r="F4" s="245"/>
      <c r="G4" s="245"/>
      <c r="H4" s="245"/>
      <c r="I4" s="58" t="s">
        <v>279</v>
      </c>
      <c r="J4" s="246" t="s">
        <v>319</v>
      </c>
      <c r="K4" s="246"/>
      <c r="L4" s="246" t="s">
        <v>320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54">
        <f>SUM(J8:J9)</f>
        <v>82438114</v>
      </c>
      <c r="K7" s="54">
        <f>SUM(K8:K9)</f>
        <v>30358290</v>
      </c>
      <c r="L7" s="54">
        <f>SUM(L8:L9)</f>
        <v>80462784</v>
      </c>
      <c r="M7" s="54">
        <f>SUM(M8:M9)</f>
        <v>28294094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129">
        <v>80156882</v>
      </c>
      <c r="K8" s="130">
        <v>29869957</v>
      </c>
      <c r="L8" s="129">
        <v>78659420</v>
      </c>
      <c r="M8" s="130">
        <v>27394089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129">
        <v>2281232</v>
      </c>
      <c r="K9" s="130">
        <v>488333</v>
      </c>
      <c r="L9" s="129">
        <v>1803364</v>
      </c>
      <c r="M9" s="130">
        <v>900005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79603924</v>
      </c>
      <c r="K10" s="53">
        <f>K11+K12+K16+K20+K21+K22+K25+K26</f>
        <v>28858133</v>
      </c>
      <c r="L10" s="53">
        <f>L11+L12+L16+L20+L21+L22+L25+L26</f>
        <v>75236535</v>
      </c>
      <c r="M10" s="53">
        <f>M11+M12+M16+M20+M21+M22+M25+M26</f>
        <v>25569197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-979238</v>
      </c>
      <c r="K11" s="7">
        <v>-547187</v>
      </c>
      <c r="L11" s="7">
        <v>207590</v>
      </c>
      <c r="M11" s="7">
        <v>452916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57873595</v>
      </c>
      <c r="K12" s="53">
        <f>SUM(K13:K15)</f>
        <v>22099880</v>
      </c>
      <c r="L12" s="53">
        <f>SUM(L13:L15)</f>
        <v>52072371</v>
      </c>
      <c r="M12" s="53">
        <f>SUM(M13:M15)</f>
        <v>17810306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47659412</v>
      </c>
      <c r="K13" s="7">
        <v>18052701</v>
      </c>
      <c r="L13" s="7">
        <v>44551798</v>
      </c>
      <c r="M13" s="7">
        <v>15239906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4161809</v>
      </c>
      <c r="K14" s="7">
        <v>1781863</v>
      </c>
      <c r="L14" s="7">
        <v>1519570</v>
      </c>
      <c r="M14" s="7">
        <v>555342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6052374</v>
      </c>
      <c r="K15" s="7">
        <v>2265316</v>
      </c>
      <c r="L15" s="7">
        <v>6001003</v>
      </c>
      <c r="M15" s="7">
        <v>2015058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11177710</v>
      </c>
      <c r="K16" s="53">
        <f>SUM(K17:K19)</f>
        <v>3734612</v>
      </c>
      <c r="L16" s="53">
        <f>SUM(L17:L19)</f>
        <v>11267724</v>
      </c>
      <c r="M16" s="53">
        <f>SUM(M17:M19)</f>
        <v>3862674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6872127</v>
      </c>
      <c r="K17" s="7">
        <v>2291828</v>
      </c>
      <c r="L17" s="7">
        <v>6978904</v>
      </c>
      <c r="M17" s="7">
        <v>2412712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2664370</v>
      </c>
      <c r="K18" s="7">
        <v>894083</v>
      </c>
      <c r="L18" s="7">
        <v>2733257</v>
      </c>
      <c r="M18" s="7">
        <v>941586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1641213</v>
      </c>
      <c r="K19" s="7">
        <v>548701</v>
      </c>
      <c r="L19" s="7">
        <v>1555563</v>
      </c>
      <c r="M19" s="7">
        <v>508376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6479289</v>
      </c>
      <c r="K20" s="7">
        <v>2047055</v>
      </c>
      <c r="L20" s="7">
        <v>6187351</v>
      </c>
      <c r="M20" s="7">
        <v>2100830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3867575</v>
      </c>
      <c r="K21" s="7">
        <v>1397149</v>
      </c>
      <c r="L21" s="7">
        <v>4496564</v>
      </c>
      <c r="M21" s="7">
        <v>1481515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983360</v>
      </c>
      <c r="K22" s="53">
        <f>SUM(K23:K24)</f>
        <v>289372</v>
      </c>
      <c r="L22" s="53">
        <f>SUM(L23:L24)</f>
        <v>860811</v>
      </c>
      <c r="M22" s="53">
        <f>SUM(M23:M24)</f>
        <v>113094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129">
        <v>983360</v>
      </c>
      <c r="K24" s="130">
        <v>289372</v>
      </c>
      <c r="L24" s="129">
        <v>860811</v>
      </c>
      <c r="M24" s="130">
        <v>113094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131">
        <v>125983</v>
      </c>
      <c r="K25" s="7">
        <f>-162748</f>
        <v>-162748</v>
      </c>
      <c r="L25" s="131">
        <v>93173</v>
      </c>
      <c r="M25" s="7">
        <f>-273581</f>
        <v>-273581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129">
        <v>75650</v>
      </c>
      <c r="K26" s="130">
        <v>0</v>
      </c>
      <c r="L26" s="129">
        <v>50951</v>
      </c>
      <c r="M26" s="130">
        <v>21443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364891</v>
      </c>
      <c r="K27" s="53">
        <f>SUM(K28:K32)</f>
        <v>109346</v>
      </c>
      <c r="L27" s="53">
        <f>SUM(L28:L32)</f>
        <v>456236</v>
      </c>
      <c r="M27" s="53">
        <f>SUM(M28:M32)</f>
        <v>187408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131">
        <v>1432</v>
      </c>
      <c r="K28" s="134">
        <v>412</v>
      </c>
      <c r="L28" s="131">
        <v>1225</v>
      </c>
      <c r="M28" s="134">
        <v>475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131">
        <v>363459</v>
      </c>
      <c r="K29" s="134">
        <v>108934</v>
      </c>
      <c r="L29" s="131">
        <v>455011</v>
      </c>
      <c r="M29" s="134">
        <v>186933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129">
        <v>0</v>
      </c>
      <c r="K30" s="130">
        <v>0</v>
      </c>
      <c r="L30" s="129">
        <v>0</v>
      </c>
      <c r="M30" s="130">
        <v>0</v>
      </c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129">
        <v>0</v>
      </c>
      <c r="K31" s="130">
        <v>0</v>
      </c>
      <c r="L31" s="129">
        <v>0</v>
      </c>
      <c r="M31" s="130">
        <v>0</v>
      </c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129">
        <v>0</v>
      </c>
      <c r="K32" s="130">
        <v>0</v>
      </c>
      <c r="L32" s="129">
        <v>0</v>
      </c>
      <c r="M32" s="130">
        <v>0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618334</v>
      </c>
      <c r="K33" s="53">
        <f>SUM(K34:K37)</f>
        <v>180494</v>
      </c>
      <c r="L33" s="53">
        <f>SUM(L34:L37)</f>
        <v>347109</v>
      </c>
      <c r="M33" s="53">
        <f>SUM(M34:M37)</f>
        <v>130659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129">
        <v>484359</v>
      </c>
      <c r="K34" s="130">
        <v>126595</v>
      </c>
      <c r="L34" s="129">
        <v>5941</v>
      </c>
      <c r="M34" s="130">
        <v>2636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129">
        <v>133975</v>
      </c>
      <c r="K35" s="130">
        <v>53899</v>
      </c>
      <c r="L35" s="129">
        <v>341168</v>
      </c>
      <c r="M35" s="130">
        <v>128023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131">
        <v>0</v>
      </c>
      <c r="K36" s="134">
        <v>0</v>
      </c>
      <c r="L36" s="131">
        <v>0</v>
      </c>
      <c r="M36" s="134">
        <v>0</v>
      </c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129">
        <v>0</v>
      </c>
      <c r="K37" s="130">
        <v>0</v>
      </c>
      <c r="L37" s="129">
        <v>0</v>
      </c>
      <c r="M37" s="130">
        <v>0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132">
        <v>0</v>
      </c>
      <c r="K38" s="135">
        <v>0</v>
      </c>
      <c r="L38" s="132">
        <v>0</v>
      </c>
      <c r="M38" s="135">
        <v>0</v>
      </c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133">
        <v>0</v>
      </c>
      <c r="K39" s="136">
        <v>0</v>
      </c>
      <c r="L39" s="133">
        <v>0</v>
      </c>
      <c r="M39" s="136">
        <v>0</v>
      </c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133">
        <v>0</v>
      </c>
      <c r="K40" s="136">
        <v>0</v>
      </c>
      <c r="L40" s="133">
        <v>0</v>
      </c>
      <c r="M40" s="136">
        <v>0</v>
      </c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133">
        <v>0</v>
      </c>
      <c r="K41" s="136">
        <v>0</v>
      </c>
      <c r="L41" s="133">
        <v>0</v>
      </c>
      <c r="M41" s="136">
        <v>0</v>
      </c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82803005</v>
      </c>
      <c r="K42" s="53">
        <f>K7+K27+K38+K40</f>
        <v>30467636</v>
      </c>
      <c r="L42" s="53">
        <f>L7+L27+L38+L40</f>
        <v>80919020</v>
      </c>
      <c r="M42" s="53">
        <f>M7+M27+M38+M40</f>
        <v>28481502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80222258</v>
      </c>
      <c r="K43" s="53">
        <f>K10+K33+K39+K41</f>
        <v>29038627</v>
      </c>
      <c r="L43" s="53">
        <f>L10+L33+L39+L41</f>
        <v>75583644</v>
      </c>
      <c r="M43" s="53">
        <f>M10+M33+M39+M41</f>
        <v>25699856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2580747</v>
      </c>
      <c r="K44" s="53">
        <f>K42-K43</f>
        <v>1429009</v>
      </c>
      <c r="L44" s="53">
        <f>L42-L43</f>
        <v>5335376</v>
      </c>
      <c r="M44" s="53">
        <f>M42-M43</f>
        <v>2781646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3">
        <f>IF(J42&gt;J43,J42-J43,0)</f>
        <v>2580747</v>
      </c>
      <c r="K45" s="53">
        <f>IF(K42&gt;K43,K42-K43,0)</f>
        <v>1429009</v>
      </c>
      <c r="L45" s="53">
        <f>IF(L42&gt;L43,L42-L43,0)</f>
        <v>5335376</v>
      </c>
      <c r="M45" s="53">
        <f>IF(M42&gt;M43,M42-M43,0)</f>
        <v>2781646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537049</v>
      </c>
      <c r="K47" s="7">
        <v>317506</v>
      </c>
      <c r="L47" s="7">
        <v>1096767</v>
      </c>
      <c r="M47" s="7">
        <v>581592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2043698</v>
      </c>
      <c r="K48" s="53">
        <f>K44-K47</f>
        <v>1111503</v>
      </c>
      <c r="L48" s="53">
        <f>L44-L47</f>
        <v>4238609</v>
      </c>
      <c r="M48" s="53">
        <f>M44-M47</f>
        <v>2200054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3">
        <f>IF(J48&gt;0,J48,0)</f>
        <v>2043698</v>
      </c>
      <c r="K49" s="53">
        <f>IF(K48&gt;0,K48,0)</f>
        <v>1111503</v>
      </c>
      <c r="L49" s="53">
        <f>IF(L48&gt;0,L48,0)</f>
        <v>4238609</v>
      </c>
      <c r="M49" s="53">
        <f>IF(M48&gt;0,M48,0)</f>
        <v>2200054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4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3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53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62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3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f>J48</f>
        <v>2043698</v>
      </c>
      <c r="K56" s="6">
        <f>K48</f>
        <v>1111503</v>
      </c>
      <c r="L56" s="6">
        <f>L48</f>
        <v>4238609</v>
      </c>
      <c r="M56" s="6">
        <f>M48</f>
        <v>2200054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2043698</v>
      </c>
      <c r="K67" s="61">
        <f>K56+K66</f>
        <v>1111503</v>
      </c>
      <c r="L67" s="61">
        <f>L56+L66</f>
        <v>4238609</v>
      </c>
      <c r="M67" s="61">
        <f>M56+M66</f>
        <v>2200054</v>
      </c>
    </row>
    <row r="68" spans="1:13" ht="12.75" customHeight="1">
      <c r="A68" s="258" t="s">
        <v>313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</row>
    <row r="69" spans="1:13" ht="12.75" customHeight="1">
      <c r="A69" s="260" t="s">
        <v>188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55" t="s">
        <v>235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/>
      <c r="K71" s="8"/>
      <c r="L71" s="8"/>
      <c r="M71" s="8"/>
    </row>
  </sheetData>
  <sheetProtection/>
  <protectedRanges>
    <protectedRange sqref="L8:M8" name="Range1"/>
    <protectedRange sqref="L9:M9" name="Range1_1"/>
    <protectedRange sqref="L24:M24 L25" name="Range1_5"/>
    <protectedRange sqref="L26:M26" name="Range1_6"/>
    <protectedRange sqref="L28:M32" name="Range1_7"/>
    <protectedRange sqref="L34:M41" name="Range1_8"/>
    <protectedRange sqref="J38:K41" name="Range1_8_1"/>
    <protectedRange sqref="J8:K8" name="Range1_2"/>
    <protectedRange sqref="J9:K9" name="Range1_1_2"/>
    <protectedRange sqref="J24:K24" name="Range1_5_2"/>
    <protectedRange sqref="J25" name="Range1_5_3"/>
    <protectedRange sqref="J26:K26" name="Range1_6_2"/>
    <protectedRange sqref="J28:K32" name="Range1_7_2"/>
    <protectedRange sqref="J34:K37" name="Range1_8_2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K25 M2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27:K46 J12:K24 K26 J25:J26 L12:L46 M12:M24 M26:M46">
      <formula1>0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44" sqref="J4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339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6" t="s">
        <v>279</v>
      </c>
      <c r="J4" s="67" t="s">
        <v>319</v>
      </c>
      <c r="K4" s="67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8">
        <v>2</v>
      </c>
      <c r="J5" s="69" t="s">
        <v>283</v>
      </c>
      <c r="K5" s="69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9"/>
      <c r="J6" s="269"/>
      <c r="K6" s="270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128">
        <v>2580747</v>
      </c>
      <c r="K7" s="128">
        <v>5335376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128">
        <v>6479289</v>
      </c>
      <c r="K8" s="128">
        <v>6187351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128">
        <v>0</v>
      </c>
      <c r="K9" s="128">
        <v>0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128">
        <v>0</v>
      </c>
      <c r="K10" s="128">
        <v>0</v>
      </c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128">
        <v>0</v>
      </c>
      <c r="K11" s="128">
        <v>5695913</v>
      </c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128">
        <v>2284579</v>
      </c>
      <c r="K12" s="128">
        <v>2772364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53">
        <f>SUM(J7:J12)</f>
        <v>11344615</v>
      </c>
      <c r="K13" s="53">
        <f>SUM(K7:K12)</f>
        <v>19991004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128">
        <v>4717474</v>
      </c>
      <c r="K14" s="128">
        <v>6599966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128">
        <v>7013266</v>
      </c>
      <c r="K15" s="128">
        <v>5017892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128">
        <v>30710980</v>
      </c>
      <c r="K16" s="128">
        <v>0</v>
      </c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128">
        <v>1100931</v>
      </c>
      <c r="K17" s="128">
        <v>1254804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3">
        <f>SUM(J14:J17)</f>
        <v>43542651</v>
      </c>
      <c r="K18" s="53">
        <f>SUM(K14:K17)</f>
        <v>12872662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53">
        <f>IF(J13&gt;J18,J13-J18,0)</f>
        <v>0</v>
      </c>
      <c r="K19" s="53">
        <f>IF(K13&gt;K18,K13-K18,0)</f>
        <v>7118342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53">
        <f>IF(J18&gt;J13,J18-J13,0)</f>
        <v>32198036</v>
      </c>
      <c r="K20" s="53">
        <f>IF(K18&gt;K13,K18-K13,0)</f>
        <v>0</v>
      </c>
    </row>
    <row r="21" spans="1:11" ht="12.75">
      <c r="A21" s="223" t="s">
        <v>159</v>
      </c>
      <c r="B21" s="234"/>
      <c r="C21" s="234"/>
      <c r="D21" s="234"/>
      <c r="E21" s="234"/>
      <c r="F21" s="234"/>
      <c r="G21" s="234"/>
      <c r="H21" s="234"/>
      <c r="I21" s="269"/>
      <c r="J21" s="269"/>
      <c r="K21" s="270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128">
        <v>41371</v>
      </c>
      <c r="K22" s="128">
        <v>207814</v>
      </c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128">
        <v>0</v>
      </c>
      <c r="K23" s="128">
        <v>0</v>
      </c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128">
        <v>0</v>
      </c>
      <c r="K24" s="128">
        <v>0</v>
      </c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128">
        <v>0</v>
      </c>
      <c r="K25" s="128">
        <v>0</v>
      </c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128">
        <v>30687011</v>
      </c>
      <c r="K26" s="128">
        <v>0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53">
        <f>SUM(J22:J26)</f>
        <v>30728382</v>
      </c>
      <c r="K27" s="53">
        <f>SUM(K22:K26)</f>
        <v>207814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128">
        <v>2353950</v>
      </c>
      <c r="K28" s="128">
        <v>467633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128">
        <v>0</v>
      </c>
      <c r="K29" s="128">
        <v>0</v>
      </c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128">
        <v>0</v>
      </c>
      <c r="K30" s="128">
        <v>0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53">
        <f>SUM(J28:J30)</f>
        <v>2353950</v>
      </c>
      <c r="K31" s="53">
        <f>SUM(K28:K30)</f>
        <v>467633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53">
        <f>IF(J27&gt;J31,J27-J31,0)</f>
        <v>28374432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53">
        <f>IF(J31&gt;J27,J31-J27,0)</f>
        <v>0</v>
      </c>
      <c r="K33" s="53">
        <f>IF(K31&gt;K27,K31-K27,0)</f>
        <v>259819</v>
      </c>
    </row>
    <row r="34" spans="1:11" ht="12.75">
      <c r="A34" s="223" t="s">
        <v>160</v>
      </c>
      <c r="B34" s="234"/>
      <c r="C34" s="234"/>
      <c r="D34" s="234"/>
      <c r="E34" s="234"/>
      <c r="F34" s="234"/>
      <c r="G34" s="234"/>
      <c r="H34" s="234"/>
      <c r="I34" s="269"/>
      <c r="J34" s="269"/>
      <c r="K34" s="270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128">
        <v>0</v>
      </c>
      <c r="K35" s="128">
        <v>0</v>
      </c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128">
        <v>9173076</v>
      </c>
      <c r="K36" s="128">
        <v>5040615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128">
        <v>0</v>
      </c>
      <c r="K37" s="128">
        <v>0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53">
        <f>SUM(J35:J37)</f>
        <v>9173076</v>
      </c>
      <c r="K38" s="53">
        <f>SUM(K35:K37)</f>
        <v>5040615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128">
        <v>5394338</v>
      </c>
      <c r="K39" s="128">
        <v>10861982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128">
        <v>0</v>
      </c>
      <c r="K40" s="128">
        <v>0</v>
      </c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128">
        <v>0</v>
      </c>
      <c r="K41" s="128">
        <v>0</v>
      </c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128">
        <v>0</v>
      </c>
      <c r="K42" s="128">
        <v>0</v>
      </c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128">
        <v>0</v>
      </c>
      <c r="K43" s="128">
        <v>0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53">
        <f>SUM(J39:J43)</f>
        <v>5394338</v>
      </c>
      <c r="K44" s="53">
        <f>SUM(K39:K43)</f>
        <v>10861982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53">
        <f>IF(J38&gt;J44,J38-J44,0)</f>
        <v>3778738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53">
        <f>IF(J44&gt;J38,J44-J38,0)</f>
        <v>0</v>
      </c>
      <c r="K46" s="53">
        <f>IF(K44&gt;K38,K44-K38,0)</f>
        <v>5821367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1037156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53">
        <f>IF(J20-J19+J33-J32+J46-J45&gt;0,J20-J19+J33-J32+J46-J45,0)</f>
        <v>44866</v>
      </c>
      <c r="K48" s="53">
        <f>IF(K20-K19+K33-K32+K46-K45&gt;0,K20-K19+K33-K32+K46-K45,0)</f>
        <v>0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128">
        <v>4574268</v>
      </c>
      <c r="K49" s="128">
        <v>12061593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128">
        <v>0</v>
      </c>
      <c r="K50" s="128">
        <v>1037156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128">
        <v>44866</v>
      </c>
      <c r="K51" s="128">
        <v>0</v>
      </c>
    </row>
    <row r="52" spans="1:11" ht="12.75">
      <c r="A52" s="239" t="s">
        <v>177</v>
      </c>
      <c r="B52" s="240"/>
      <c r="C52" s="240"/>
      <c r="D52" s="240"/>
      <c r="E52" s="240"/>
      <c r="F52" s="240"/>
      <c r="G52" s="240"/>
      <c r="H52" s="240"/>
      <c r="I52" s="4">
        <v>44</v>
      </c>
      <c r="J52" s="61">
        <f>J49+J50-J51</f>
        <v>4529402</v>
      </c>
      <c r="K52" s="61">
        <f>K49+K50-K51</f>
        <v>13098749</v>
      </c>
    </row>
  </sheetData>
  <sheetProtection/>
  <protectedRanges>
    <protectedRange sqref="K14:K17" name="Range1_1"/>
    <protectedRange sqref="K22:K26" name="Range1_2"/>
    <protectedRange sqref="K28:K30" name="Range1_3"/>
    <protectedRange sqref="K35:K37" name="Range1_4"/>
    <protectedRange sqref="K39:K43" name="Range1_5"/>
    <protectedRange sqref="K49:K51" name="Range1_6"/>
    <protectedRange sqref="J7:J12" name="Range1_9"/>
    <protectedRange sqref="J14:J17" name="Range1_1_2"/>
    <protectedRange sqref="J22:J26" name="Range1_2_2"/>
    <protectedRange sqref="J28:J30" name="Range1_3_2"/>
    <protectedRange sqref="J35:J37" name="Range1_4_2"/>
    <protectedRange sqref="J39:J43" name="Range1_5_2"/>
    <protectedRange sqref="J49:J51" name="Range1_6_2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greaterThanOrEqual" allowBlank="1" showInputMessage="1" showErrorMessage="1" errorTitle="Pogrešan unos" error="Mogu se unijeti samo cjelobrojne pozitivne vrijednosti." sqref="J31:K33 J38:K38 J52:K52 J13:K13 J18:K20 J27:K27 J44:K48">
      <formula1>0</formula1>
    </dataValidation>
    <dataValidation operator="greaterThan" allowBlank="1" showInputMessage="1" showErrorMessage="1" sqref="J7:K12 J35:K37 J22:K26 J39:K43 J28:K30 J14:K17 J49:K51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6" t="s">
        <v>279</v>
      </c>
      <c r="J4" s="67" t="s">
        <v>319</v>
      </c>
      <c r="K4" s="67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2">
        <v>2</v>
      </c>
      <c r="J5" s="73" t="s">
        <v>283</v>
      </c>
      <c r="K5" s="73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9"/>
      <c r="J6" s="269"/>
      <c r="K6" s="270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74"/>
      <c r="C20" s="274"/>
      <c r="D20" s="274"/>
      <c r="E20" s="274"/>
      <c r="F20" s="274"/>
      <c r="G20" s="274"/>
      <c r="H20" s="27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3" t="s">
        <v>159</v>
      </c>
      <c r="B22" s="234"/>
      <c r="C22" s="234"/>
      <c r="D22" s="234"/>
      <c r="E22" s="234"/>
      <c r="F22" s="234"/>
      <c r="G22" s="234"/>
      <c r="H22" s="234"/>
      <c r="I22" s="269"/>
      <c r="J22" s="269"/>
      <c r="K22" s="270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3" t="s">
        <v>160</v>
      </c>
      <c r="B35" s="234"/>
      <c r="C35" s="234"/>
      <c r="D35" s="234"/>
      <c r="E35" s="234"/>
      <c r="F35" s="234"/>
      <c r="G35" s="234"/>
      <c r="H35" s="234"/>
      <c r="I35" s="269">
        <v>0</v>
      </c>
      <c r="J35" s="269"/>
      <c r="K35" s="270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0" sqref="K2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94" t="s">
        <v>282</v>
      </c>
      <c r="D2" s="294"/>
      <c r="E2" s="77">
        <v>40909</v>
      </c>
      <c r="F2" s="43" t="s">
        <v>250</v>
      </c>
      <c r="G2" s="295">
        <v>41182</v>
      </c>
      <c r="H2" s="296"/>
      <c r="I2" s="74"/>
      <c r="J2" s="74"/>
      <c r="K2" s="74"/>
      <c r="L2" s="78"/>
    </row>
    <row r="3" spans="1:11" ht="23.25">
      <c r="A3" s="297" t="s">
        <v>59</v>
      </c>
      <c r="B3" s="297"/>
      <c r="C3" s="297"/>
      <c r="D3" s="297"/>
      <c r="E3" s="297"/>
      <c r="F3" s="297"/>
      <c r="G3" s="297"/>
      <c r="H3" s="297"/>
      <c r="I3" s="81" t="s">
        <v>305</v>
      </c>
      <c r="J3" s="82" t="s">
        <v>150</v>
      </c>
      <c r="K3" s="82" t="s">
        <v>151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84">
        <v>2</v>
      </c>
      <c r="J4" s="83" t="s">
        <v>283</v>
      </c>
      <c r="K4" s="83" t="s">
        <v>284</v>
      </c>
    </row>
    <row r="5" spans="1:11" ht="12.75">
      <c r="A5" s="286" t="s">
        <v>285</v>
      </c>
      <c r="B5" s="287"/>
      <c r="C5" s="287"/>
      <c r="D5" s="287"/>
      <c r="E5" s="287"/>
      <c r="F5" s="287"/>
      <c r="G5" s="287"/>
      <c r="H5" s="287"/>
      <c r="I5" s="44">
        <v>1</v>
      </c>
      <c r="J5" s="45">
        <v>149874600</v>
      </c>
      <c r="K5" s="45">
        <v>149874600</v>
      </c>
    </row>
    <row r="6" spans="1:11" ht="12.75">
      <c r="A6" s="286" t="s">
        <v>286</v>
      </c>
      <c r="B6" s="287"/>
      <c r="C6" s="287"/>
      <c r="D6" s="287"/>
      <c r="E6" s="287"/>
      <c r="F6" s="287"/>
      <c r="G6" s="287"/>
      <c r="H6" s="287"/>
      <c r="I6" s="44">
        <v>2</v>
      </c>
      <c r="J6" s="46">
        <v>0</v>
      </c>
      <c r="K6" s="46">
        <v>0</v>
      </c>
    </row>
    <row r="7" spans="1:11" ht="12.75">
      <c r="A7" s="286" t="s">
        <v>287</v>
      </c>
      <c r="B7" s="287"/>
      <c r="C7" s="287"/>
      <c r="D7" s="287"/>
      <c r="E7" s="287"/>
      <c r="F7" s="287"/>
      <c r="G7" s="287"/>
      <c r="H7" s="287"/>
      <c r="I7" s="44">
        <v>3</v>
      </c>
      <c r="J7" s="46">
        <v>3114440</v>
      </c>
      <c r="K7" s="46">
        <v>4036785</v>
      </c>
    </row>
    <row r="8" spans="1:11" ht="12.75">
      <c r="A8" s="286" t="s">
        <v>288</v>
      </c>
      <c r="B8" s="287"/>
      <c r="C8" s="287"/>
      <c r="D8" s="287"/>
      <c r="E8" s="287"/>
      <c r="F8" s="287"/>
      <c r="G8" s="287"/>
      <c r="H8" s="287"/>
      <c r="I8" s="44">
        <v>4</v>
      </c>
      <c r="J8" s="46">
        <v>3308269</v>
      </c>
      <c r="K8" s="46">
        <v>5877704</v>
      </c>
    </row>
    <row r="9" spans="1:11" ht="12.75">
      <c r="A9" s="286" t="s">
        <v>289</v>
      </c>
      <c r="B9" s="287"/>
      <c r="C9" s="287"/>
      <c r="D9" s="287"/>
      <c r="E9" s="287"/>
      <c r="F9" s="287"/>
      <c r="G9" s="287"/>
      <c r="H9" s="287"/>
      <c r="I9" s="44">
        <v>5</v>
      </c>
      <c r="J9" s="46">
        <v>2043698</v>
      </c>
      <c r="K9" s="46">
        <v>4238609</v>
      </c>
    </row>
    <row r="10" spans="1:11" ht="12.75">
      <c r="A10" s="286" t="s">
        <v>290</v>
      </c>
      <c r="B10" s="287"/>
      <c r="C10" s="287"/>
      <c r="D10" s="287"/>
      <c r="E10" s="287"/>
      <c r="F10" s="287"/>
      <c r="G10" s="287"/>
      <c r="H10" s="287"/>
      <c r="I10" s="44">
        <v>6</v>
      </c>
      <c r="J10" s="46">
        <v>7159413</v>
      </c>
      <c r="K10" s="46">
        <v>7159413</v>
      </c>
    </row>
    <row r="11" spans="1:11" ht="12.75">
      <c r="A11" s="286" t="s">
        <v>291</v>
      </c>
      <c r="B11" s="287"/>
      <c r="C11" s="287"/>
      <c r="D11" s="287"/>
      <c r="E11" s="287"/>
      <c r="F11" s="287"/>
      <c r="G11" s="287"/>
      <c r="H11" s="287"/>
      <c r="I11" s="44">
        <v>7</v>
      </c>
      <c r="J11" s="46">
        <v>0</v>
      </c>
      <c r="K11" s="46">
        <v>0</v>
      </c>
    </row>
    <row r="12" spans="1:11" ht="12.75">
      <c r="A12" s="286" t="s">
        <v>292</v>
      </c>
      <c r="B12" s="287"/>
      <c r="C12" s="287"/>
      <c r="D12" s="287"/>
      <c r="E12" s="287"/>
      <c r="F12" s="287"/>
      <c r="G12" s="287"/>
      <c r="H12" s="287"/>
      <c r="I12" s="44">
        <v>8</v>
      </c>
      <c r="J12" s="46">
        <v>0</v>
      </c>
      <c r="K12" s="46">
        <v>0</v>
      </c>
    </row>
    <row r="13" spans="1:11" ht="12.75">
      <c r="A13" s="286" t="s">
        <v>293</v>
      </c>
      <c r="B13" s="287"/>
      <c r="C13" s="287"/>
      <c r="D13" s="287"/>
      <c r="E13" s="287"/>
      <c r="F13" s="287"/>
      <c r="G13" s="287"/>
      <c r="H13" s="287"/>
      <c r="I13" s="44">
        <v>9</v>
      </c>
      <c r="J13" s="46">
        <v>0</v>
      </c>
      <c r="K13" s="46">
        <v>0</v>
      </c>
    </row>
    <row r="14" spans="1:11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44">
        <v>10</v>
      </c>
      <c r="J14" s="79">
        <f>SUM(J5:J13)</f>
        <v>165500420</v>
      </c>
      <c r="K14" s="79">
        <f>SUM(K5:K13)</f>
        <v>171187111</v>
      </c>
    </row>
    <row r="15" spans="1:11" ht="12.75">
      <c r="A15" s="286" t="s">
        <v>295</v>
      </c>
      <c r="B15" s="287"/>
      <c r="C15" s="287"/>
      <c r="D15" s="287"/>
      <c r="E15" s="287"/>
      <c r="F15" s="287"/>
      <c r="G15" s="287"/>
      <c r="H15" s="287"/>
      <c r="I15" s="44">
        <v>11</v>
      </c>
      <c r="J15" s="46">
        <v>0</v>
      </c>
      <c r="K15" s="46">
        <v>0</v>
      </c>
    </row>
    <row r="16" spans="1:11" ht="12.75">
      <c r="A16" s="286" t="s">
        <v>296</v>
      </c>
      <c r="B16" s="287"/>
      <c r="C16" s="287"/>
      <c r="D16" s="287"/>
      <c r="E16" s="287"/>
      <c r="F16" s="287"/>
      <c r="G16" s="287"/>
      <c r="H16" s="287"/>
      <c r="I16" s="44">
        <v>12</v>
      </c>
      <c r="J16" s="46">
        <v>0</v>
      </c>
      <c r="K16" s="46">
        <v>0</v>
      </c>
    </row>
    <row r="17" spans="1:11" ht="12.75">
      <c r="A17" s="286" t="s">
        <v>297</v>
      </c>
      <c r="B17" s="287"/>
      <c r="C17" s="287"/>
      <c r="D17" s="287"/>
      <c r="E17" s="287"/>
      <c r="F17" s="287"/>
      <c r="G17" s="287"/>
      <c r="H17" s="287"/>
      <c r="I17" s="44">
        <v>13</v>
      </c>
      <c r="J17" s="46">
        <v>0</v>
      </c>
      <c r="K17" s="46">
        <v>0</v>
      </c>
    </row>
    <row r="18" spans="1:11" ht="12.75">
      <c r="A18" s="286" t="s">
        <v>298</v>
      </c>
      <c r="B18" s="287"/>
      <c r="C18" s="287"/>
      <c r="D18" s="287"/>
      <c r="E18" s="287"/>
      <c r="F18" s="287"/>
      <c r="G18" s="287"/>
      <c r="H18" s="287"/>
      <c r="I18" s="44">
        <v>14</v>
      </c>
      <c r="J18" s="46">
        <v>0</v>
      </c>
      <c r="K18" s="46">
        <v>0</v>
      </c>
    </row>
    <row r="19" spans="1:11" ht="12.75">
      <c r="A19" s="286" t="s">
        <v>299</v>
      </c>
      <c r="B19" s="287"/>
      <c r="C19" s="287"/>
      <c r="D19" s="287"/>
      <c r="E19" s="287"/>
      <c r="F19" s="287"/>
      <c r="G19" s="287"/>
      <c r="H19" s="287"/>
      <c r="I19" s="44">
        <v>15</v>
      </c>
      <c r="J19" s="46">
        <v>0</v>
      </c>
      <c r="K19" s="46">
        <v>0</v>
      </c>
    </row>
    <row r="20" spans="1:11" ht="12.75">
      <c r="A20" s="286" t="s">
        <v>300</v>
      </c>
      <c r="B20" s="287"/>
      <c r="C20" s="287"/>
      <c r="D20" s="287"/>
      <c r="E20" s="287"/>
      <c r="F20" s="287"/>
      <c r="G20" s="287"/>
      <c r="H20" s="287"/>
      <c r="I20" s="44">
        <v>16</v>
      </c>
      <c r="J20" s="46">
        <v>2043698</v>
      </c>
      <c r="K20" s="46">
        <v>4238609</v>
      </c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44">
        <v>17</v>
      </c>
      <c r="J21" s="80">
        <f>SUM(J15:J20)</f>
        <v>2043698</v>
      </c>
      <c r="K21" s="80">
        <f>SUM(K15:K20)</f>
        <v>4238609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0" t="s">
        <v>316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kovact</cp:lastModifiedBy>
  <cp:lastPrinted>2012-10-17T08:08:49Z</cp:lastPrinted>
  <dcterms:created xsi:type="dcterms:W3CDTF">2008-10-17T11:51:54Z</dcterms:created>
  <dcterms:modified xsi:type="dcterms:W3CDTF">2012-10-17T08:08:55Z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