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<sst xmlns="http://schemas.openxmlformats.org/spreadsheetml/2006/main" count="397" uniqueCount="344">
  <si>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</si>
  <si>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</si>
  <si>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</si>
  <si>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</si>
  <si>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</si>
  <si>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</si>
  <si>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</si>
  <si>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</si>
  <si>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</si>
  <si>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</si>
  <si>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</si>
  <si>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</si>
  <si>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</si>
  <si>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</si>
  <si>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</si>
  <si>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</si>
  <si>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</si>
  <si>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</si>
  <si>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</si>
  <si>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</si>
  <si>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</si>
  <si>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</si>
  <si>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</si>
  <si>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</si>
  <si>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</si>
  <si>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</si>
  <si>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</si>
  <si>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</si>
  <si>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</si>
  <si>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</si>
  <si>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</si>
  <si>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</si>
  <si>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</si>
  <si>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</si>
  <si>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</si>
  <si>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</si>
  <si>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</si>
  <si>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</si>
  <si>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</si>
  <si>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</si>
  <si>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</si>
  <si>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</si>
  <si>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</si>
  <si>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</si>
  <si>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</si>
  <si>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</si>
  <si>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</si>
  <si>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</si>
  <si>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</si>
  <si>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</si>
  <si>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</si>
  <si>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</si>
  <si>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</si>
  <si>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</si>
  <si>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</si>
  <si>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</si>
  <si>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</si>
  <si>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</si>
  <si>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</si>
  <si>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</si>
  <si>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</si>
  <si>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</si>
  <si>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</si>
  <si>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</si>
  <si>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</si>
  <si>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</si>
  <si>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</si>
  <si>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</si>
  <si>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</si>
  <si>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</si>
  <si>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</si>
  <si>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</si>
  <si>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</si>
  <si>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</si>
  <si>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</si>
  <si>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</si>
  <si>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</si>
  <si>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</si>
  <si>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</si>
  <si>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</si>
  <si>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</si>
  <si>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</si>
  <si>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</si>
  <si>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</si>
  <si>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</si>
  <si>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</si>
  <si>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</si>
  <si>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</si>
  <si>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</si>
  <si>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</si>
  <si>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</si>
  <si>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</si>
  <si>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</si>
  <si>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</si>
  <si>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</si>
  <si>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</si>
  <si>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</si>
  <si>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</si>
  <si>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</si>
  <si>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</si>
  <si>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</si>
  <si>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</si>
  <si>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</si>
  <si>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</si>
  <si>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</si>
  <si>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</si>
  <si>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</si>
  <si>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</si>
  <si>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</si>
  <si>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</si>
  <si>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</si>
  <si>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</si>
  <si>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</si>
  <si>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</si>
  <si>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</si>
  <si>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</si>
  <si>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</si>
  <si>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</si>
  <si>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</si>
  <si>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</si>
  <si>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</si>
  <si>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</si>
  <si>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</si>
  <si>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</si>
  <si>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</si>
  <si>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</si>
  <si>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</si>
  <si>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</si>
  <si>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</si>
  <si>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</si>
  <si>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</si>
  <si>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</si>
  <si>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</si>
  <si>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</si>
  <si>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</si>
  <si>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</si>
  <si>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</si>
  <si>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</si>
  <si>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</si>
  <si>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</si>
  <si>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</si>
  <si>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</si>
  <si>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</si>
  <si>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</si>
  <si>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</si>
  <si>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</si>
  <si>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</si>
  <si>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</si>
  <si>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</si>
  <si>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</si>
  <si>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</si>
  <si>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</si>
  <si>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</si>
  <si>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</si>
  <si>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</si>
  <si>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</si>
  <si>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</si>
  <si>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</si>
  <si>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</si>
  <si>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</si>
  <si>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</si>
  <si>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</si>
  <si>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</si>
  <si>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</si>
  <si>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</si>
  <si>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</si>
  <si>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</si>
  <si>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</si>
  <si>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</si>
  <si>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</si>
  <si>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</si>
  <si>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</si>
  <si>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</si>
  <si>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</si>
  <si>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</si>
  <si>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</si>
  <si>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</si>
  <si>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</si>
  <si>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</si>
  <si>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</si>
  <si>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</si>
  <si>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</si>
  <si>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</si>
  <si>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</si>
  <si>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</si>
  <si>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</si>
  <si>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</si>
  <si>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</si>
  <si>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</si>
  <si>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</si>
  <si>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</si>
  <si>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</si>
  <si>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</si>
  <si>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</si>
  <si>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</si>
  <si>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</si>
  <si>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</si>
  <si>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</si>
  <si>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</si>
  <si>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</si>
  <si>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</si>
  <si>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</si>
  <si>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</si>
  <si>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</si>
  <si>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</si>
  <si>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</si>
  <si>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</si>
  <si>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</si>
  <si>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</si>
  <si>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</si>
  <si>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</si>
  <si>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</si>
  <si>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</si>
  <si>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</si>
  <si>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</si>
  <si>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</si>
  <si>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</si>
  <si>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</si>
  <si>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</si>
  <si>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</si>
  <si>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</si>
  <si>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</si>
  <si>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</si>
  <si>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</si>
  <si>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</si>
  <si>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</si>
  <si>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</si>
  <si>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</si>
  <si>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</si>
  <si>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</si>
  <si>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</si>
  <si>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</si>
  <si>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</si>
  <si>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</si>
  <si>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</si>
  <si>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</si>
  <si>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</si>
  <si>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</si>
  <si>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</si>
  <si>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</si>
  <si>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</si>
  <si>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</si>
  <si>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</si>
  <si>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</si>
  <si>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</si>
  <si>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</si>
  <si>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</si>
  <si>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</si>
  <si>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</si>
  <si>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</si>
  <si>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</si>
  <si>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</si>
  <si>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</si>
  <si>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</si>
  <si>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</si>
  <si>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</si>
  <si>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</si>
  <si>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</si>
  <si>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</si>
  <si>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</si>
  <si>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</si>
  <si>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</si>
  <si>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</si>
  <si>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</si>
  <si>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</si>
  <si>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</si>
  <si>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</si>
  <si>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</si>
  <si>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</si>
  <si>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</si>
  <si>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</si>
  <si>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</si>
  <si>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</si>
  <si>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</si>
  <si>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</si>
  <si>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</si>
  <si>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</si>
  <si>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</si>
  <si>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</si>
  <si>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</si>
  <si>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</si>
  <si>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</si>
  <si>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</si>
  <si>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</si>
  <si>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</si>
  <si>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</si>
  <si>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</si>
  <si>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</si>
  <si>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</si>
  <si>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</si>
  <si>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</si>
  <si>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</si>
  <si>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</si>
  <si>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</si>
  <si>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</si>
  <si>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</si>
  <si>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</si>
  <si>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</si>
  <si>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</si>
  <si>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</si>
  <si>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</si>
  <si>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</si>
  <si>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</si>
  <si>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</si>
  <si>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</si>
  <si>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</si>
  <si>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</si>
  <si>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</si>
  <si>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</si>
  <si>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</si>
  <si>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</si>
  <si>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</si>
  <si>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</si>
  <si>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</si>
  <si>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</si>
  <si>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</si>
  <si>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</si>
  <si>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</si>
  <si>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</si>
  <si>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</si>
  <si>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</si>
  <si>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</si>
  <si>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</si>
  <si>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</si>
  <si>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</si>
  <si>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</si>
  <si>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</si>
  <si>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</si>
  <si>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</si>
  <si>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</si>
  <si>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</si>
  <si>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</si>
  <si>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</si>
  <si>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</si>
  <si>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</si>
  <si>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</si>
  <si>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</si>
  <si>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</si>
  <si>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Kovačić Branko</t>
  </si>
  <si>
    <t>Obveznik: BILOKALNIK-IPA d.d.</t>
  </si>
  <si>
    <t>048639602</t>
  </si>
  <si>
    <t>30.06.2012.</t>
  </si>
  <si>
    <t>stanje na dan 30.06.2012.</t>
  </si>
  <si>
    <t>u razdoblju 01.01.2012.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</si>
</sst>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0" borderId="14" xfId="56" applyNumberFormat="1" applyFont="1" applyFill="1" applyBorder="1" applyAlignment="1" applyProtection="1">
      <alignment horizontal="right" vertical="center"/>
      <protection locked="0"/>
    </xf>
    <xf numFmtId="3" fontId="1" fillId="0" borderId="10" xfId="56" applyNumberFormat="1" applyFont="1" applyFill="1" applyBorder="1" applyAlignment="1" applyProtection="1">
      <alignment horizontal="right" vertical="center"/>
      <protection locked="0"/>
    </xf>
    <xf numFmtId="3" fontId="1" fillId="0" borderId="14" xfId="56" applyNumberFormat="1" applyFont="1" applyFill="1" applyBorder="1" applyAlignment="1" applyProtection="1">
      <alignment horizontal="right" vertical="center"/>
      <protection hidden="1"/>
    </xf>
    <xf numFmtId="3" fontId="6" fillId="0" borderId="14" xfId="56" applyNumberFormat="1" applyFont="1" applyFill="1" applyBorder="1" applyAlignment="1" applyProtection="1">
      <alignment horizontal="right" vertical="center"/>
      <protection locked="0"/>
    </xf>
    <xf numFmtId="3" fontId="6" fillId="0" borderId="14" xfId="56" applyNumberFormat="1" applyFont="1" applyFill="1" applyBorder="1" applyAlignment="1" applyProtection="1">
      <alignment horizontal="right" vertical="center"/>
      <protection hidden="1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6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20" t="s">
        <v>323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59" t="s">
        <v>324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7" t="s">
        <v>252</v>
      </c>
      <c r="B8" s="198"/>
      <c r="C8" s="159" t="s">
        <v>325</v>
      </c>
      <c r="D8" s="16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9" t="s">
        <v>253</v>
      </c>
      <c r="B10" s="189"/>
      <c r="C10" s="159" t="s">
        <v>326</v>
      </c>
      <c r="D10" s="16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61" t="s">
        <v>327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87">
        <v>48000</v>
      </c>
      <c r="D14" s="188"/>
      <c r="E14" s="16"/>
      <c r="F14" s="161" t="s">
        <v>328</v>
      </c>
      <c r="G14" s="186"/>
      <c r="H14" s="18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61" t="s">
        <v>329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82" t="s">
        <v>330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82" t="s">
        <v>331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1">
        <v>201</v>
      </c>
      <c r="D22" s="161" t="s">
        <v>328</v>
      </c>
      <c r="E22" s="172"/>
      <c r="F22" s="173"/>
      <c r="G22" s="144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1">
        <v>6</v>
      </c>
      <c r="D24" s="161" t="s">
        <v>332</v>
      </c>
      <c r="E24" s="172"/>
      <c r="F24" s="172"/>
      <c r="G24" s="173"/>
      <c r="H24" s="51" t="s">
        <v>261</v>
      </c>
      <c r="I24" s="122">
        <v>172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4" t="s">
        <v>262</v>
      </c>
      <c r="B26" s="145"/>
      <c r="C26" s="123" t="s">
        <v>333</v>
      </c>
      <c r="D26" s="25"/>
      <c r="E26" s="33"/>
      <c r="F26" s="24"/>
      <c r="G26" s="174" t="s">
        <v>263</v>
      </c>
      <c r="H26" s="145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1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3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9" t="s">
        <v>267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4"/>
      <c r="D45" s="165"/>
      <c r="E45" s="16"/>
      <c r="F45" s="164"/>
      <c r="G45" s="166"/>
      <c r="H45" s="35"/>
      <c r="I45" s="107"/>
      <c r="J45" s="10"/>
      <c r="K45" s="10"/>
      <c r="L45" s="10"/>
    </row>
    <row r="46" spans="1:12" ht="12.75">
      <c r="A46" s="139" t="s">
        <v>268</v>
      </c>
      <c r="B46" s="140"/>
      <c r="C46" s="161" t="s">
        <v>335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9" t="s">
        <v>270</v>
      </c>
      <c r="B48" s="140"/>
      <c r="C48" s="146" t="s">
        <v>340</v>
      </c>
      <c r="D48" s="142"/>
      <c r="E48" s="143"/>
      <c r="F48" s="16"/>
      <c r="G48" s="51" t="s">
        <v>271</v>
      </c>
      <c r="H48" s="146" t="s">
        <v>336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9" t="s">
        <v>257</v>
      </c>
      <c r="B50" s="140"/>
      <c r="C50" s="141" t="s">
        <v>337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46" t="s">
        <v>338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8"/>
      <c r="B53" s="20"/>
      <c r="C53" s="155" t="s">
        <v>273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8" t="s">
        <v>274</v>
      </c>
      <c r="C55" s="149"/>
      <c r="D55" s="149"/>
      <c r="E55" s="14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0" t="s">
        <v>306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8"/>
      <c r="B57" s="150" t="s">
        <v>307</v>
      </c>
      <c r="C57" s="151"/>
      <c r="D57" s="151"/>
      <c r="E57" s="151"/>
      <c r="F57" s="151"/>
      <c r="G57" s="151"/>
      <c r="H57" s="151"/>
      <c r="I57" s="110"/>
      <c r="J57" s="10"/>
      <c r="K57" s="10"/>
      <c r="L57" s="10"/>
    </row>
    <row r="58" spans="1:12" ht="12.75">
      <c r="A58" s="108"/>
      <c r="B58" s="150" t="s">
        <v>308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8"/>
      <c r="B59" s="150" t="s">
        <v>309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7"/>
      <c r="H63" s="13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339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319</v>
      </c>
      <c r="K4" s="60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114049559</v>
      </c>
      <c r="K8" s="53">
        <f>K9+K16+K26+K35+K39</f>
        <v>109532449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481030</v>
      </c>
      <c r="K9" s="53">
        <f>SUM(K10:K15)</f>
        <v>384954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481030</v>
      </c>
      <c r="K11" s="7">
        <v>384954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0</v>
      </c>
      <c r="K12" s="7">
        <v>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0</v>
      </c>
      <c r="K14" s="7">
        <v>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108107073</v>
      </c>
      <c r="K16" s="53">
        <f>SUM(K17:K25)</f>
        <v>104153868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12343926</v>
      </c>
      <c r="K17" s="7">
        <v>12343926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46083116</v>
      </c>
      <c r="K18" s="7">
        <v>45708296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45351579</v>
      </c>
      <c r="K19" s="7">
        <v>44825411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40059</v>
      </c>
      <c r="K20" s="7">
        <v>39244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3356984</v>
      </c>
      <c r="K23" s="7">
        <v>305582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931409</v>
      </c>
      <c r="K24" s="7">
        <v>931409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0</v>
      </c>
      <c r="K25" s="7">
        <v>0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3693098</v>
      </c>
      <c r="K26" s="53">
        <f>SUM(K27:K34)</f>
        <v>3172784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0</v>
      </c>
      <c r="K29" s="7">
        <v>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3598098</v>
      </c>
      <c r="K32" s="7">
        <v>3066804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95000</v>
      </c>
      <c r="K33" s="7">
        <v>105980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1768358</v>
      </c>
      <c r="K39" s="7">
        <v>1820843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71593801</v>
      </c>
      <c r="K40" s="53">
        <f>K41+K49+K56+K64</f>
        <v>74244681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27598076</v>
      </c>
      <c r="K41" s="53">
        <f>SUM(K42:K48)</f>
        <v>27256947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8433074</v>
      </c>
      <c r="K42" s="7">
        <v>9837107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239830</v>
      </c>
      <c r="K43" s="7">
        <v>381642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1362409</v>
      </c>
      <c r="K44" s="7">
        <v>1465923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0</v>
      </c>
      <c r="K45" s="7">
        <v>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59485</v>
      </c>
      <c r="K46" s="7">
        <v>109216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17503278</v>
      </c>
      <c r="K47" s="7">
        <v>15463059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29914575</v>
      </c>
      <c r="K49" s="53">
        <f>SUM(K50:K55)</f>
        <v>34210149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257050</v>
      </c>
      <c r="K50" s="7">
        <v>1244648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28187733</v>
      </c>
      <c r="K51" s="7">
        <v>32021779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>
        <v>0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1161</v>
      </c>
      <c r="K53" s="7">
        <v>2561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1468631</v>
      </c>
      <c r="K54" s="7">
        <v>941161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0</v>
      </c>
      <c r="K55" s="7">
        <v>0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2019557</v>
      </c>
      <c r="K56" s="53">
        <f>SUM(K57:K63)</f>
        <v>1400021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0</v>
      </c>
      <c r="K60" s="7">
        <v>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0</v>
      </c>
      <c r="K61" s="7">
        <v>190466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2019557</v>
      </c>
      <c r="K62" s="7">
        <v>1209555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0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12061593</v>
      </c>
      <c r="K64" s="7">
        <v>11377564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20831</v>
      </c>
      <c r="K65" s="7">
        <v>244039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185664191</v>
      </c>
      <c r="K66" s="53">
        <f>K7+K8+K40+K65</f>
        <v>184021169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166948502</v>
      </c>
      <c r="K69" s="54">
        <f>K70+K71+K72+K78+K79+K82+K85</f>
        <v>168987056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149874600</v>
      </c>
      <c r="K70" s="7">
        <v>149874600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0</v>
      </c>
      <c r="K71" s="7">
        <v>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3180306</v>
      </c>
      <c r="K72" s="53">
        <f>K73+K74-K75+K76+K77</f>
        <v>4036785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2080675</v>
      </c>
      <c r="K73" s="7">
        <v>2251971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1099631</v>
      </c>
      <c r="K77" s="7">
        <v>1784814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7159413</v>
      </c>
      <c r="K78" s="7">
        <v>7159413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3308269</v>
      </c>
      <c r="K79" s="53">
        <f>K80-K81</f>
        <v>5877704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3308269</v>
      </c>
      <c r="K80" s="7">
        <v>5877704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0</v>
      </c>
      <c r="K81" s="7">
        <v>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3425914</v>
      </c>
      <c r="K82" s="53">
        <f>K83-K84</f>
        <v>2038554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3425914</v>
      </c>
      <c r="K83" s="7">
        <v>2038554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0</v>
      </c>
      <c r="K85" s="7">
        <v>0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694765</v>
      </c>
      <c r="K86" s="53">
        <f>SUM(K87:K89)</f>
        <v>694765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694765</v>
      </c>
      <c r="K87" s="7">
        <v>694765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>
        <v>0</v>
      </c>
      <c r="K88" s="7">
        <v>0</v>
      </c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0</v>
      </c>
      <c r="K89" s="7">
        <v>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1607947</v>
      </c>
      <c r="K90" s="53">
        <f>SUM(K91:K99)</f>
        <v>1050787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1591480</v>
      </c>
      <c r="K92" s="7">
        <v>1034320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0</v>
      </c>
      <c r="K93" s="7">
        <v>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0</v>
      </c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0</v>
      </c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0</v>
      </c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0</v>
      </c>
      <c r="K98" s="7">
        <v>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16467</v>
      </c>
      <c r="K99" s="7">
        <v>16467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15377949</v>
      </c>
      <c r="K100" s="53">
        <f>SUM(K101:K112)</f>
        <v>10433350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5120053</v>
      </c>
      <c r="K101" s="7">
        <v>1689043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934320</v>
      </c>
      <c r="K102" s="7">
        <v>934320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0</v>
      </c>
      <c r="K103" s="7">
        <v>0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17255</v>
      </c>
      <c r="K104" s="7">
        <v>16562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4735693</v>
      </c>
      <c r="K105" s="7">
        <v>4494548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2328343</v>
      </c>
      <c r="K108" s="7">
        <v>2489029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2242285</v>
      </c>
      <c r="K109" s="7">
        <v>809848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0</v>
      </c>
      <c r="K110" s="7">
        <v>0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0</v>
      </c>
      <c r="K112" s="7">
        <v>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1035028</v>
      </c>
      <c r="K113" s="7">
        <v>2855211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185664191</v>
      </c>
      <c r="K114" s="53">
        <f>K69+K86+K90+K100+K113</f>
        <v>184021169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4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4" t="s">
        <v>339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319</v>
      </c>
      <c r="K4" s="246"/>
      <c r="L4" s="246" t="s">
        <v>320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52079825</v>
      </c>
      <c r="K7" s="54">
        <f>SUM(K8:K9)</f>
        <v>27449277</v>
      </c>
      <c r="L7" s="54">
        <f>SUM(L8:L9)</f>
        <v>52168690</v>
      </c>
      <c r="M7" s="54">
        <f>SUM(M8:M9)</f>
        <v>26408379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9">
        <v>50286926</v>
      </c>
      <c r="K8" s="130">
        <v>26669990</v>
      </c>
      <c r="L8" s="129">
        <v>51265330</v>
      </c>
      <c r="M8" s="130">
        <v>26015526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9">
        <v>1792899</v>
      </c>
      <c r="K9" s="130">
        <v>779287</v>
      </c>
      <c r="L9" s="129">
        <v>903360</v>
      </c>
      <c r="M9" s="130">
        <v>392853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50745791</v>
      </c>
      <c r="K10" s="53">
        <f>K11+K12+K16+K20+K21+K22+K25+K26</f>
        <v>26947716</v>
      </c>
      <c r="L10" s="53">
        <f>L11+L12+L16+L20+L21+L22+L25+L26</f>
        <v>49667337</v>
      </c>
      <c r="M10" s="53">
        <f>M11+M12+M16+M20+M21+M22+M25+M26</f>
        <v>25143942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-432051</v>
      </c>
      <c r="K11" s="7">
        <v>177455</v>
      </c>
      <c r="L11" s="7">
        <v>-245326</v>
      </c>
      <c r="M11" s="7">
        <v>-173680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35773715</v>
      </c>
      <c r="K12" s="53">
        <f>SUM(K13:K15)</f>
        <v>18942837</v>
      </c>
      <c r="L12" s="53">
        <f>SUM(L13:L15)</f>
        <v>34262065</v>
      </c>
      <c r="M12" s="53">
        <f>SUM(M13:M15)</f>
        <v>17698906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29606711</v>
      </c>
      <c r="K13" s="7">
        <v>15724440</v>
      </c>
      <c r="L13" s="7">
        <v>29311892</v>
      </c>
      <c r="M13" s="7">
        <v>15030082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2379947</v>
      </c>
      <c r="K14" s="7">
        <v>1244251</v>
      </c>
      <c r="L14" s="7">
        <v>964228</v>
      </c>
      <c r="M14" s="7">
        <v>568379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3787057</v>
      </c>
      <c r="K15" s="7">
        <v>1974146</v>
      </c>
      <c r="L15" s="7">
        <v>3985945</v>
      </c>
      <c r="M15" s="7">
        <v>2100445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7443098</v>
      </c>
      <c r="K16" s="53">
        <f>SUM(K17:K19)</f>
        <v>3719765</v>
      </c>
      <c r="L16" s="53">
        <f>SUM(L17:L19)</f>
        <v>7405049</v>
      </c>
      <c r="M16" s="53">
        <f>SUM(M17:M19)</f>
        <v>3812037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4580299</v>
      </c>
      <c r="K17" s="7">
        <v>2280901</v>
      </c>
      <c r="L17" s="7">
        <v>4566191</v>
      </c>
      <c r="M17" s="7">
        <v>2363613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1770288</v>
      </c>
      <c r="K18" s="7">
        <v>892204</v>
      </c>
      <c r="L18" s="7">
        <v>1791672</v>
      </c>
      <c r="M18" s="7">
        <v>928908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1092511</v>
      </c>
      <c r="K19" s="7">
        <v>546660</v>
      </c>
      <c r="L19" s="7">
        <v>1047186</v>
      </c>
      <c r="M19" s="7">
        <v>519516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4432234</v>
      </c>
      <c r="K20" s="7">
        <v>2194793</v>
      </c>
      <c r="L20" s="7">
        <v>4086521</v>
      </c>
      <c r="M20" s="7">
        <v>2043495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2470426</v>
      </c>
      <c r="K21" s="7">
        <v>1395156</v>
      </c>
      <c r="L21" s="7">
        <v>3015049</v>
      </c>
      <c r="M21" s="7">
        <v>1382252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693988</v>
      </c>
      <c r="K22" s="53">
        <f>SUM(K23:K24)</f>
        <v>328741</v>
      </c>
      <c r="L22" s="53">
        <f>SUM(L23:L24)</f>
        <v>747717</v>
      </c>
      <c r="M22" s="53">
        <f>SUM(M23:M24)</f>
        <v>284527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129">
        <v>693988</v>
      </c>
      <c r="K24" s="130">
        <v>328741</v>
      </c>
      <c r="L24" s="129">
        <v>747717</v>
      </c>
      <c r="M24" s="130">
        <v>284527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31">
        <v>288731</v>
      </c>
      <c r="K25" s="134">
        <v>188969</v>
      </c>
      <c r="L25" s="131">
        <v>366754</v>
      </c>
      <c r="M25" s="134">
        <v>92219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9">
        <v>75650</v>
      </c>
      <c r="K26" s="130">
        <v>0</v>
      </c>
      <c r="L26" s="129">
        <v>29508</v>
      </c>
      <c r="M26" s="130">
        <v>4186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255545</v>
      </c>
      <c r="K27" s="53">
        <f>SUM(K28:K32)</f>
        <v>142440</v>
      </c>
      <c r="L27" s="53">
        <f>SUM(L28:L32)</f>
        <v>268828</v>
      </c>
      <c r="M27" s="53">
        <f>SUM(M28:M32)</f>
        <v>122174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31">
        <v>1020</v>
      </c>
      <c r="K28" s="134">
        <v>583</v>
      </c>
      <c r="L28" s="131">
        <v>750</v>
      </c>
      <c r="M28" s="134">
        <v>750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31">
        <v>254525</v>
      </c>
      <c r="K29" s="134">
        <v>141857</v>
      </c>
      <c r="L29" s="131">
        <v>268078</v>
      </c>
      <c r="M29" s="134">
        <v>121424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9">
        <v>0</v>
      </c>
      <c r="K30" s="130">
        <v>0</v>
      </c>
      <c r="L30" s="129">
        <v>0</v>
      </c>
      <c r="M30" s="130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9">
        <v>0</v>
      </c>
      <c r="K31" s="130">
        <v>0</v>
      </c>
      <c r="L31" s="129">
        <v>0</v>
      </c>
      <c r="M31" s="130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9">
        <v>0</v>
      </c>
      <c r="K32" s="130">
        <v>0</v>
      </c>
      <c r="L32" s="129">
        <v>0</v>
      </c>
      <c r="M32" s="130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437841</v>
      </c>
      <c r="K33" s="53">
        <f>SUM(K34:K37)</f>
        <v>210454</v>
      </c>
      <c r="L33" s="53">
        <f>SUM(L34:L37)</f>
        <v>216451</v>
      </c>
      <c r="M33" s="53">
        <f>SUM(M34:M37)</f>
        <v>138710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9">
        <v>357764</v>
      </c>
      <c r="K34" s="130">
        <v>160143</v>
      </c>
      <c r="L34" s="129">
        <v>3306</v>
      </c>
      <c r="M34" s="130">
        <v>2651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9">
        <v>80077</v>
      </c>
      <c r="K35" s="130">
        <v>50311</v>
      </c>
      <c r="L35" s="129">
        <v>213145</v>
      </c>
      <c r="M35" s="130">
        <v>136059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31">
        <v>0</v>
      </c>
      <c r="K36" s="134">
        <v>0</v>
      </c>
      <c r="L36" s="131">
        <v>0</v>
      </c>
      <c r="M36" s="134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9">
        <v>0</v>
      </c>
      <c r="K37" s="130">
        <v>0</v>
      </c>
      <c r="L37" s="129">
        <v>0</v>
      </c>
      <c r="M37" s="130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132">
        <v>0</v>
      </c>
      <c r="K38" s="135">
        <v>0</v>
      </c>
      <c r="L38" s="132">
        <v>0</v>
      </c>
      <c r="M38" s="135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133">
        <v>0</v>
      </c>
      <c r="K39" s="136">
        <v>0</v>
      </c>
      <c r="L39" s="133">
        <v>0</v>
      </c>
      <c r="M39" s="136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133">
        <v>0</v>
      </c>
      <c r="K40" s="136">
        <v>0</v>
      </c>
      <c r="L40" s="133">
        <v>0</v>
      </c>
      <c r="M40" s="136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133">
        <v>0</v>
      </c>
      <c r="K41" s="136">
        <v>0</v>
      </c>
      <c r="L41" s="133">
        <v>0</v>
      </c>
      <c r="M41" s="136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52335370</v>
      </c>
      <c r="K42" s="53">
        <f>K7+K27+K38+K40</f>
        <v>27591717</v>
      </c>
      <c r="L42" s="53">
        <f>L7+L27+L38+L40</f>
        <v>52437518</v>
      </c>
      <c r="M42" s="53">
        <f>M7+M27+M38+M40</f>
        <v>26530553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51183632</v>
      </c>
      <c r="K43" s="53">
        <f>K10+K33+K39+K41</f>
        <v>27158170</v>
      </c>
      <c r="L43" s="53">
        <f>L10+L33+L39+L41</f>
        <v>49883788</v>
      </c>
      <c r="M43" s="53">
        <f>M10+M33+M39+M41</f>
        <v>25282652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1151738</v>
      </c>
      <c r="K44" s="53">
        <f>K42-K43</f>
        <v>433547</v>
      </c>
      <c r="L44" s="53">
        <f>L42-L43</f>
        <v>2553730</v>
      </c>
      <c r="M44" s="53">
        <f>M42-M43</f>
        <v>1247901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1151738</v>
      </c>
      <c r="K45" s="53">
        <f>IF(K42&gt;K43,K42-K43,0)</f>
        <v>433547</v>
      </c>
      <c r="L45" s="53">
        <f>IF(L42&gt;L43,L42-L43,0)</f>
        <v>2553730</v>
      </c>
      <c r="M45" s="53">
        <f>IF(M42&gt;M43,M42-M43,0)</f>
        <v>1247901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219543</v>
      </c>
      <c r="K47" s="7">
        <v>219543</v>
      </c>
      <c r="L47" s="7">
        <v>515176</v>
      </c>
      <c r="M47" s="7">
        <v>184172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932195</v>
      </c>
      <c r="K48" s="53">
        <f>K44-K47</f>
        <v>214004</v>
      </c>
      <c r="L48" s="53">
        <f>L44-L47</f>
        <v>2038554</v>
      </c>
      <c r="M48" s="53">
        <f>M44-M47</f>
        <v>1063729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932195</v>
      </c>
      <c r="K49" s="53">
        <f>IF(K48&gt;0,K48,0)</f>
        <v>214004</v>
      </c>
      <c r="L49" s="53">
        <f>IF(L48&gt;0,L48,0)</f>
        <v>2038554</v>
      </c>
      <c r="M49" s="53">
        <f>IF(M48&gt;0,M48,0)</f>
        <v>1063729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53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932195</v>
      </c>
      <c r="K56" s="6">
        <f>K48</f>
        <v>214004</v>
      </c>
      <c r="L56" s="6">
        <f>L48</f>
        <v>2038554</v>
      </c>
      <c r="M56" s="6">
        <f>M48</f>
        <v>1063729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932195</v>
      </c>
      <c r="K67" s="61">
        <f>K56+K66</f>
        <v>214004</v>
      </c>
      <c r="L67" s="61">
        <f>L56+L66</f>
        <v>2038554</v>
      </c>
      <c r="M67" s="61">
        <f>M56+M66</f>
        <v>1063729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protectedRanges>
    <protectedRange sqref="L8:M8" name="Range1"/>
    <protectedRange sqref="L9:M9" name="Range1_1"/>
    <protectedRange sqref="L24:M25" name="Range1_5"/>
    <protectedRange sqref="L26:M26" name="Range1_6"/>
    <protectedRange sqref="L28:M32" name="Range1_7"/>
    <protectedRange sqref="L34:M41" name="Range1_8"/>
    <protectedRange sqref="J8:K8" name="Range1_9"/>
    <protectedRange sqref="J9:K9" name="Range1_1_1"/>
    <protectedRange sqref="J24:K25" name="Range1_5_1"/>
    <protectedRange sqref="J26:K26" name="Range1_6_1"/>
    <protectedRange sqref="J28:K32" name="Range1_7_1"/>
    <protectedRange sqref="J34:K41" name="Range1_8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339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9"/>
      <c r="J6" s="269"/>
      <c r="K6" s="270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128">
        <v>1151738</v>
      </c>
      <c r="K7" s="128">
        <v>2553730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128">
        <v>4432234</v>
      </c>
      <c r="K8" s="128">
        <v>4086521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128">
        <v>0</v>
      </c>
      <c r="K9" s="128">
        <v>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128">
        <v>0</v>
      </c>
      <c r="K10" s="128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128">
        <v>0</v>
      </c>
      <c r="K11" s="128">
        <v>341129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128">
        <v>1621856</v>
      </c>
      <c r="K12" s="128">
        <v>1820183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f>SUM(J7:J12)</f>
        <v>7205828</v>
      </c>
      <c r="K13" s="53">
        <f>SUM(K7:K12)</f>
        <v>8801563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128">
        <v>4221524</v>
      </c>
      <c r="K14" s="128">
        <v>4944599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128">
        <v>4340495</v>
      </c>
      <c r="K15" s="128">
        <v>4295574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128">
        <v>29911613</v>
      </c>
      <c r="K16" s="128">
        <v>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128">
        <v>515287</v>
      </c>
      <c r="K17" s="128">
        <v>790867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f>SUM(J14:J17)</f>
        <v>38988919</v>
      </c>
      <c r="K18" s="53">
        <f>SUM(K14:K17)</f>
        <v>10031040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f>IF(J18&gt;J13,J18-J13,0)</f>
        <v>31783091</v>
      </c>
      <c r="K20" s="53">
        <f>IF(K18&gt;K13,K18-K13,0)</f>
        <v>1229477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9"/>
      <c r="J21" s="269"/>
      <c r="K21" s="270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128">
        <v>41371</v>
      </c>
      <c r="K22" s="128">
        <v>28523.3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128">
        <v>0</v>
      </c>
      <c r="K23" s="128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128">
        <v>0</v>
      </c>
      <c r="K24" s="128">
        <v>0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128">
        <v>0</v>
      </c>
      <c r="K25" s="128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128">
        <v>30687011</v>
      </c>
      <c r="K26" s="128">
        <v>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f>SUM(J22:J26)</f>
        <v>30728382</v>
      </c>
      <c r="K27" s="53">
        <f>SUM(K22:K26)</f>
        <v>28523.3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128">
        <v>2019584</v>
      </c>
      <c r="K28" s="128">
        <v>65762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128">
        <v>0</v>
      </c>
      <c r="K29" s="128">
        <v>0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128">
        <v>0</v>
      </c>
      <c r="K30" s="128">
        <v>0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f>SUM(J28:J30)</f>
        <v>2019584</v>
      </c>
      <c r="K31" s="53">
        <f>SUM(K28:K30)</f>
        <v>65762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f>IF(J27&gt;J31,J27-J31,0)</f>
        <v>28708798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0</v>
      </c>
      <c r="K33" s="53">
        <f>IF(K31&gt;K27,K31-K27,0)</f>
        <v>37238.7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9"/>
      <c r="J34" s="269"/>
      <c r="K34" s="270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128">
        <v>0</v>
      </c>
      <c r="K35" s="128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128">
        <v>5090760</v>
      </c>
      <c r="K36" s="128">
        <v>2930179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128">
        <v>0</v>
      </c>
      <c r="K37" s="128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5090760</v>
      </c>
      <c r="K38" s="53">
        <f>SUM(K35:K37)</f>
        <v>2930179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128">
        <v>3054735</v>
      </c>
      <c r="K39" s="128">
        <v>2347492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128">
        <v>0</v>
      </c>
      <c r="K40" s="128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128">
        <v>0</v>
      </c>
      <c r="K41" s="128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128">
        <v>0</v>
      </c>
      <c r="K42" s="128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128">
        <v>0</v>
      </c>
      <c r="K43" s="128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3054735</v>
      </c>
      <c r="K44" s="53">
        <f>SUM(K39:K43)</f>
        <v>2347492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2036025</v>
      </c>
      <c r="K45" s="53">
        <f>IF(K38&gt;K44,K38-K44,0)</f>
        <v>582687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3">
        <f>IF(J20-J19+J33-J32+J46-J45&gt;0,J20-J19+J33-J32+J46-J45,0)</f>
        <v>1038268</v>
      </c>
      <c r="K48" s="53">
        <f>IF(K20-K19+K33-K32+K46-K45&gt;0,K20-K19+K33-K32+K46-K45,0)</f>
        <v>684028.7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128">
        <v>4574268</v>
      </c>
      <c r="K49" s="128">
        <v>12061593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128">
        <v>0</v>
      </c>
      <c r="K50" s="128"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128">
        <v>1038268</v>
      </c>
      <c r="K51" s="128">
        <v>684029</v>
      </c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1">
        <f>J49+J50-J51</f>
        <v>3536000</v>
      </c>
      <c r="K52" s="61">
        <f>K49+K50-K51</f>
        <v>11377564</v>
      </c>
    </row>
  </sheetData>
  <sheetProtection/>
  <protectedRanges>
    <protectedRange sqref="K7:K12" name="Range1"/>
    <protectedRange sqref="K14:K17" name="Range1_1"/>
    <protectedRange sqref="K22:K26" name="Range1_2"/>
    <protectedRange sqref="K28:K30" name="Range1_3"/>
    <protectedRange sqref="K35:K37" name="Range1_4"/>
    <protectedRange sqref="K39:K43" name="Range1_5"/>
    <protectedRange sqref="K49:K51" name="Range1_6"/>
    <protectedRange sqref="J7:J12" name="Range1_7"/>
    <protectedRange sqref="J14:J17" name="Range1_1_1"/>
    <protectedRange sqref="J22:J26" name="Range1_2_1"/>
    <protectedRange sqref="J28:J30" name="Range1_3_1"/>
    <protectedRange sqref="J35:J37" name="Range1_4_1"/>
    <protectedRange sqref="J39:J43" name="Range1_5_1"/>
    <protectedRange sqref="J49:J51" name="Range1_6_1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  <dataValidation operator="greaterThan" allowBlank="1" showInputMessage="1" showErrorMessage="1" sqref="J14:K17 J49:K51 J28:K30 J7:K12 J39:K43 J22:K26 J35:K37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9"/>
      <c r="J6" s="269"/>
      <c r="K6" s="270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9"/>
      <c r="J22" s="269"/>
      <c r="K22" s="270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9">
        <v>0</v>
      </c>
      <c r="J35" s="269"/>
      <c r="K35" s="270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94" t="s">
        <v>282</v>
      </c>
      <c r="D2" s="294"/>
      <c r="E2" s="77">
        <v>40909</v>
      </c>
      <c r="F2" s="43" t="s">
        <v>250</v>
      </c>
      <c r="G2" s="295">
        <v>41090</v>
      </c>
      <c r="H2" s="296"/>
      <c r="I2" s="74"/>
      <c r="J2" s="74"/>
      <c r="K2" s="74"/>
      <c r="L2" s="78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81" t="s">
        <v>305</v>
      </c>
      <c r="J3" s="82" t="s">
        <v>150</v>
      </c>
      <c r="K3" s="82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4">
        <v>2</v>
      </c>
      <c r="J4" s="83" t="s">
        <v>283</v>
      </c>
      <c r="K4" s="83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149874600</v>
      </c>
      <c r="K5" s="45">
        <v>149874600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v>0</v>
      </c>
      <c r="K6" s="46">
        <v>0</v>
      </c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3114440</v>
      </c>
      <c r="K7" s="46">
        <v>4036785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3308269</v>
      </c>
      <c r="K8" s="46">
        <v>5877704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932194</v>
      </c>
      <c r="K9" s="46">
        <v>2038554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>
        <v>7159413</v>
      </c>
      <c r="K10" s="46">
        <v>7159413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>
        <v>0</v>
      </c>
      <c r="K11" s="46"/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v>0</v>
      </c>
      <c r="K12" s="46"/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>
        <v>0</v>
      </c>
      <c r="K13" s="46"/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9">
        <f>SUM(J5:J13)</f>
        <v>164388916</v>
      </c>
      <c r="K14" s="79">
        <f>SUM(K5:K13)</f>
        <v>168987056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>
        <v>0</v>
      </c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>
        <v>0</v>
      </c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>
        <v>0</v>
      </c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>
        <v>0</v>
      </c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>
        <v>0</v>
      </c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932194</v>
      </c>
      <c r="K20" s="46">
        <v>2038554</v>
      </c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80">
        <f>SUM(J15:J20)</f>
        <v>932194</v>
      </c>
      <c r="K21" s="80">
        <f>SUM(K15:K20)</f>
        <v>2038554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kovact</cp:lastModifiedBy>
  <cp:lastPrinted>2012-07-06T05:53:11Z</cp:lastPrinted>
  <dcterms:created xsi:type="dcterms:W3CDTF">2008-10-17T11:51:54Z</dcterms:created>
  <dcterms:modified xsi:type="dcterms:W3CDTF">2012-07-06T05:53:14Z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