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<sst xmlns="http://schemas.openxmlformats.org/spreadsheetml/2006/main" count="517" uniqueCount="450">
  <si>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</si>
  <si>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</si>
  <si>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</si>
  <si>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</si>
  <si>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</si>
  <si>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</si>
  <si>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</si>
  <si>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</si>
  <si>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</si>
  <si>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</si>
  <si>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</si>
  <si>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</si>
  <si>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</si>
  <si>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</si>
  <si>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</si>
  <si>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</si>
  <si>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</si>
  <si>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</si>
  <si>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</si>
  <si>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</si>
  <si>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</si>
  <si>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</si>
  <si>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</si>
  <si>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</si>
  <si>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</si>
  <si>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</si>
  <si>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</si>
  <si>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</si>
  <si>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</si>
  <si>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</si>
  <si>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</si>
  <si>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</si>
  <si>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</si>
  <si>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</si>
  <si>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</si>
  <si>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</si>
  <si>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</si>
  <si>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</si>
  <si>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</si>
  <si>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</si>
  <si>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</si>
  <si>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</si>
  <si>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</si>
  <si>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</si>
  <si>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</si>
  <si>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</si>
  <si>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</si>
  <si>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</si>
  <si>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</si>
  <si>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</si>
  <si>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</si>
  <si>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</si>
  <si>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</si>
  <si>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</si>
  <si>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</si>
  <si>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</si>
  <si>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</si>
  <si>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</si>
  <si>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</si>
  <si>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</si>
  <si>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</si>
  <si>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</si>
  <si>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</si>
  <si>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</si>
  <si>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</si>
  <si>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</si>
  <si>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</si>
  <si>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</si>
  <si>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</si>
  <si>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</si>
  <si>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</si>
  <si>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</si>
  <si>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</si>
  <si>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</si>
  <si>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</si>
  <si>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</si>
  <si>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</si>
  <si>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</si>
  <si>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</si>
  <si>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</si>
  <si>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</si>
  <si>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</si>
  <si>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</si>
  <si>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</si>
  <si>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</si>
  <si>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</si>
  <si>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</si>
  <si>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</si>
  <si>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</si>
  <si>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</si>
  <si>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</si>
  <si>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</si>
  <si>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</si>
  <si>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</si>
  <si>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</si>
  <si>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</si>
  <si>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</si>
  <si>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</si>
  <si>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</si>
  <si>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</si>
  <si>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</si>
  <si>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</si>
  <si>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</si>
  <si>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</si>
  <si>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</si>
  <si>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</si>
  <si>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</si>
  <si>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</si>
  <si>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</si>
  <si>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</si>
  <si>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</si>
  <si>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</si>
  <si>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</si>
  <si>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</si>
  <si>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</si>
  <si>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</si>
  <si>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</si>
  <si>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</si>
  <si>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</si>
  <si>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</si>
  <si>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</si>
  <si>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</si>
  <si>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</si>
  <si>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</si>
  <si>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</si>
  <si>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</si>
  <si>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</si>
  <si>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</si>
  <si>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</si>
  <si>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</si>
  <si>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</si>
  <si>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</si>
  <si>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</si>
  <si>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</si>
  <si>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</si>
  <si>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</si>
  <si>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</si>
  <si>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</si>
  <si>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</si>
  <si>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</si>
  <si>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</si>
  <si>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</si>
  <si>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</si>
  <si>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</si>
  <si>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</si>
  <si>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</si>
  <si>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</si>
  <si>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</si>
  <si>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</si>
  <si>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</si>
  <si>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</si>
  <si>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</si>
  <si>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</si>
  <si>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</si>
  <si>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</si>
  <si>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</si>
  <si>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</si>
  <si>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</si>
  <si>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</si>
  <si>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</si>
  <si>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</si>
  <si>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</si>
  <si>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</si>
  <si>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</si>
  <si>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</si>
  <si>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</si>
  <si>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</si>
  <si>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</si>
  <si>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</si>
  <si>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</si>
  <si>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</si>
  <si>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</si>
  <si>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</si>
  <si>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</si>
  <si>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</si>
  <si>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</si>
  <si>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</si>
  <si>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</si>
  <si>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</si>
  <si>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</si>
  <si>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</si>
  <si>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</si>
  <si>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</si>
  <si>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</si>
  <si>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</si>
  <si>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</si>
  <si>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</si>
  <si>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</si>
  <si>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</si>
  <si>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</si>
  <si>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</si>
  <si>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</si>
  <si>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</si>
  <si>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</si>
  <si>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</si>
  <si>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</si>
  <si>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</si>
  <si>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</si>
  <si>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</si>
  <si>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</si>
  <si>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</si>
  <si>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</si>
  <si>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</si>
  <si>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</si>
  <si>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</si>
  <si>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</si>
  <si>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</si>
  <si>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</si>
  <si>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</si>
  <si>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</si>
  <si>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</si>
  <si>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</si>
  <si>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</si>
  <si>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</si>
  <si>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</si>
  <si>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</si>
  <si>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</si>
  <si>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</si>
  <si>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</si>
  <si>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</si>
  <si>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</si>
  <si>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</si>
  <si>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</si>
  <si>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</si>
  <si>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</si>
  <si>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</si>
  <si>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</si>
  <si>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</si>
  <si>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</si>
  <si>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</si>
  <si>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</si>
  <si>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</si>
  <si>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</si>
  <si>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</si>
  <si>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</si>
  <si>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</si>
  <si>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</si>
  <si>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</si>
  <si>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</si>
  <si>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</si>
  <si>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</si>
  <si>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</si>
  <si>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</si>
  <si>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</si>
  <si>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</si>
  <si>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</si>
  <si>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</si>
  <si>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</si>
  <si>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</si>
  <si>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</si>
  <si>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</si>
  <si>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</si>
  <si>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</si>
  <si>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</si>
  <si>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</si>
  <si>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</si>
  <si>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</si>
  <si>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</si>
  <si>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</si>
  <si>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</si>
  <si>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</si>
  <si>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</si>
  <si>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</si>
  <si>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</si>
  <si>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</si>
  <si>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</si>
  <si>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</si>
  <si>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</si>
  <si>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</si>
  <si>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</si>
  <si>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</si>
  <si>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</si>
  <si>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</si>
  <si>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</si>
  <si>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</si>
  <si>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</si>
  <si>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</si>
  <si>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</si>
  <si>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</si>
  <si>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</si>
  <si>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</si>
  <si>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</si>
  <si>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</si>
  <si>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</si>
  <si>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</si>
  <si>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</si>
  <si>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</si>
  <si>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</si>
  <si>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</si>
  <si>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</si>
  <si>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</si>
  <si>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</si>
  <si>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</si>
  <si>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</si>
  <si>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</si>
  <si>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</si>
  <si>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</si>
  <si>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</si>
  <si>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</si>
  <si>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</si>
  <si>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</si>
  <si>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</si>
  <si>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</si>
  <si>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</si>
  <si>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</si>
  <si>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</si>
  <si>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</si>
  <si>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</si>
  <si>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</si>
  <si>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</si>
  <si>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</si>
  <si>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</si>
  <si>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</si>
  <si>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</si>
  <si>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</si>
  <si>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</si>
  <si>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</si>
  <si>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</si>
  <si>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</si>
  <si>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</si>
  <si>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</si>
  <si>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</si>
  <si>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</si>
  <si>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</si>
  <si>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</si>
  <si>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</si>
  <si>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</si>
  <si>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</si>
  <si>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</si>
  <si>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</si>
  <si>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</si>
  <si>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</si>
  <si>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</si>
  <si>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</si>
  <si>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</si>
  <si>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</si>
  <si>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</si>
  <si>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</si>
  <si>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</si>
  <si>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</si>
  <si>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</si>
  <si>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</si>
  <si>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</si>
  <si>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</si>
  <si>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</si>
  <si>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</si>
  <si>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</si>
  <si>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</si>
  <si>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</si>
  <si>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</si>
  <si>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</si>
  <si>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</si>
  <si>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</si>
  <si>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</si>
  <si>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</si>
  <si>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</si>
  <si>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</si>
  <si>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</si>
  <si>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</si>
  <si>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</si>
  <si>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</si>
  <si>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</si>
  <si>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</si>
  <si>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</si>
  <si>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</si>
  <si>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</si>
  <si>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</si>
  <si>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</si>
  <si>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</si>
  <si>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</si>
  <si>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</si>
  <si>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</si>
  <si>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</si>
  <si>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</si>
  <si>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</si>
  <si>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</si>
  <si>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</si>
  <si>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</si>
  <si>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</si>
  <si>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</si>
  <si>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</si>
  <si>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</si>
  <si>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</si>
  <si>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</si>
  <si>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</si>
  <si>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</si>
  <si>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</si>
  <si>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</si>
  <si>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</si>
  <si>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</si>
  <si>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</si>
  <si>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</si>
  <si>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</si>
  <si>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</si>
  <si>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</si>
  <si>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</si>
  <si>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</si>
  <si>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</si>
  <si>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</si>
  <si>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</si>
  <si>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</si>
  <si>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</si>
  <si>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</si>
  <si>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</si>
  <si>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</si>
  <si>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</si>
  <si>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</si>
  <si>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</si>
  <si>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</si>
  <si>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</si>
  <si>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</si>
  <si>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</si>
  <si>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</si>
  <si>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</si>
  <si>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</si>
  <si>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</si>
  <si>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</si>
  <si>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</si>
  <si>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</si>
  <si>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</si>
  <si>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</si>
  <si>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</si>
  <si>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</si>
  <si>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</si>
  <si>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</si>
  <si>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</si>
  <si>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</si>
  <si>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</si>
  <si>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</si>
  <si>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</si>
  <si>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</si>
  <si>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</si>
  <si>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</si>
  <si>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3141390</t>
  </si>
  <si>
    <t>060001850</t>
  </si>
  <si>
    <t>HR</t>
  </si>
  <si>
    <t>33956120458</t>
  </si>
  <si>
    <t>BRODOMERKUR trgovina i usluge d.d.</t>
  </si>
  <si>
    <t>SOLINSKA 47</t>
  </si>
  <si>
    <t>vedran.milanovic-litre@brodomerkur.hr</t>
  </si>
  <si>
    <t>www.brodomerkur.hr</t>
  </si>
  <si>
    <t>Vedran Milanović-Litre</t>
  </si>
  <si>
    <t>021/301-421</t>
  </si>
  <si>
    <t>7478000060AH2U6LOU47</t>
  </si>
  <si>
    <t>Obveznik: BRODOMERKUR trgovina i usluge d.d.</t>
  </si>
  <si>
    <t xml:space="preserve">Obveznik: BRODOMERKUR trgovina i usluge d.d. </t>
  </si>
  <si>
    <t>SPLIT</t>
  </si>
  <si>
    <t>330</t>
  </si>
  <si>
    <t xml:space="preserve">stanje na dan 30.06.2020. </t>
  </si>
  <si>
    <t>u razdoblju 01.01.2020. do 30.06.2020.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</si>
</sst>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58" applyFont="1" applyProtection="1">
      <alignment/>
      <protection/>
    </xf>
    <xf numFmtId="0" fontId="7" fillId="0" borderId="0" xfId="66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4" borderId="11" xfId="0" applyNumberFormat="1" applyFont="1" applyFill="1" applyBorder="1" applyAlignment="1" applyProtection="1">
      <alignment horizontal="center" vertical="center"/>
      <protection/>
    </xf>
    <xf numFmtId="165" fontId="16" fillId="34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5" borderId="0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8" applyProtection="1">
      <alignment/>
      <protection/>
    </xf>
    <xf numFmtId="0" fontId="16" fillId="33" borderId="13" xfId="58" applyFont="1" applyFill="1" applyBorder="1" applyAlignment="1" applyProtection="1">
      <alignment horizontal="center" vertical="center"/>
      <protection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Alignment="1" applyProtection="1">
      <alignment wrapText="1"/>
      <protection/>
    </xf>
    <xf numFmtId="0" fontId="3" fillId="33" borderId="14" xfId="58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4" fillId="34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8" applyNumberFormat="1" applyProtection="1">
      <alignment/>
      <protection/>
    </xf>
    <xf numFmtId="3" fontId="15" fillId="34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4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8" applyNumberFormat="1" applyFont="1" applyFill="1" applyBorder="1" applyAlignment="1" applyProtection="1">
      <alignment horizontal="center" vertical="center" wrapText="1"/>
      <protection/>
    </xf>
    <xf numFmtId="3" fontId="16" fillId="33" borderId="15" xfId="58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4" borderId="17" xfId="0" applyNumberFormat="1" applyFont="1" applyFill="1" applyBorder="1" applyAlignment="1" applyProtection="1">
      <alignment vertical="center" wrapText="1"/>
      <protection/>
    </xf>
    <xf numFmtId="3" fontId="15" fillId="34" borderId="18" xfId="0" applyNumberFormat="1" applyFont="1" applyFill="1" applyBorder="1" applyAlignment="1" applyProtection="1">
      <alignment vertical="center" wrapText="1"/>
      <protection/>
    </xf>
    <xf numFmtId="3" fontId="0" fillId="0" borderId="0" xfId="58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4" borderId="17" xfId="0" applyNumberFormat="1" applyFont="1" applyFill="1" applyBorder="1" applyAlignment="1" applyProtection="1">
      <alignment vertical="center"/>
      <protection/>
    </xf>
    <xf numFmtId="3" fontId="15" fillId="34" borderId="18" xfId="0" applyNumberFormat="1" applyFont="1" applyFill="1" applyBorder="1" applyAlignment="1" applyProtection="1">
      <alignment vertical="center"/>
      <protection/>
    </xf>
    <xf numFmtId="3" fontId="0" fillId="0" borderId="0" xfId="66" applyNumberFormat="1" applyFont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0" fillId="0" borderId="0" xfId="58" applyNumberFormat="1" applyFont="1" applyBorder="1" applyAlignment="1" applyProtection="1">
      <alignment horizontal="center" vertical="center" wrapText="1"/>
      <protection/>
    </xf>
    <xf numFmtId="3" fontId="0" fillId="0" borderId="0" xfId="66" applyNumberFormat="1" applyFont="1" applyBorder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34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34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23" fillId="37" borderId="21" xfId="60" applyFont="1" applyFill="1" applyBorder="1">
      <alignment/>
      <protection/>
    </xf>
    <xf numFmtId="0" fontId="48" fillId="37" borderId="22" xfId="60" applyFill="1" applyBorder="1">
      <alignment/>
      <protection/>
    </xf>
    <xf numFmtId="0" fontId="48" fillId="0" borderId="0" xfId="60">
      <alignment/>
      <protection/>
    </xf>
    <xf numFmtId="0" fontId="25" fillId="37" borderId="23" xfId="60" applyFont="1" applyFill="1" applyBorder="1" applyAlignment="1">
      <alignment horizontal="center" vertical="center"/>
      <protection/>
    </xf>
    <xf numFmtId="0" fontId="25" fillId="37" borderId="0" xfId="60" applyFont="1" applyFill="1" applyBorder="1" applyAlignment="1">
      <alignment horizontal="center" vertical="center"/>
      <protection/>
    </xf>
    <xf numFmtId="0" fontId="25" fillId="37" borderId="24" xfId="60" applyFont="1" applyFill="1" applyBorder="1" applyAlignment="1">
      <alignment horizontal="center" vertical="center"/>
      <protection/>
    </xf>
    <xf numFmtId="0" fontId="4" fillId="37" borderId="0" xfId="60" applyFont="1" applyFill="1" applyBorder="1" applyAlignment="1">
      <alignment horizontal="center" vertical="center"/>
      <protection/>
    </xf>
    <xf numFmtId="0" fontId="4" fillId="37" borderId="25" xfId="60" applyFont="1" applyFill="1" applyBorder="1" applyAlignment="1">
      <alignment vertical="center"/>
      <protection/>
    </xf>
    <xf numFmtId="0" fontId="28" fillId="0" borderId="0" xfId="60" applyFont="1" applyFill="1">
      <alignment/>
      <protection/>
    </xf>
    <xf numFmtId="0" fontId="3" fillId="37" borderId="23" xfId="60" applyFont="1" applyFill="1" applyBorder="1" applyAlignment="1">
      <alignment vertical="center" wrapText="1"/>
      <protection/>
    </xf>
    <xf numFmtId="0" fontId="3" fillId="37" borderId="0" xfId="60" applyFont="1" applyFill="1" applyBorder="1" applyAlignment="1">
      <alignment horizontal="right" vertical="center" wrapText="1"/>
      <protection/>
    </xf>
    <xf numFmtId="0" fontId="3" fillId="37" borderId="0" xfId="60" applyFont="1" applyFill="1" applyBorder="1" applyAlignment="1">
      <alignment vertical="center" wrapText="1"/>
      <protection/>
    </xf>
    <xf numFmtId="14" fontId="3" fillId="37" borderId="0" xfId="60" applyNumberFormat="1" applyFont="1" applyFill="1" applyBorder="1" applyAlignment="1" applyProtection="1">
      <alignment horizontal="center" vertical="center"/>
      <protection locked="0"/>
    </xf>
    <xf numFmtId="1" fontId="3" fillId="37" borderId="0" xfId="60" applyNumberFormat="1" applyFont="1" applyFill="1" applyBorder="1" applyAlignment="1" applyProtection="1">
      <alignment horizontal="center" vertical="center"/>
      <protection locked="0"/>
    </xf>
    <xf numFmtId="0" fontId="4" fillId="37" borderId="24" xfId="60" applyFont="1" applyFill="1" applyBorder="1" applyAlignment="1">
      <alignment vertical="center"/>
      <protection/>
    </xf>
    <xf numFmtId="14" fontId="3" fillId="38" borderId="0" xfId="60" applyNumberFormat="1" applyFont="1" applyFill="1" applyBorder="1" applyAlignment="1" applyProtection="1">
      <alignment horizontal="center" vertical="center"/>
      <protection locked="0"/>
    </xf>
    <xf numFmtId="0" fontId="48" fillId="39" borderId="0" xfId="60" applyFill="1">
      <alignment/>
      <protection/>
    </xf>
    <xf numFmtId="1" fontId="3" fillId="40" borderId="26" xfId="60" applyNumberFormat="1" applyFont="1" applyFill="1" applyBorder="1" applyAlignment="1" applyProtection="1">
      <alignment horizontal="center" vertical="center"/>
      <protection locked="0"/>
    </xf>
    <xf numFmtId="1" fontId="3" fillId="38" borderId="0" xfId="60" applyNumberFormat="1" applyFont="1" applyFill="1" applyBorder="1" applyAlignment="1" applyProtection="1">
      <alignment horizontal="center" vertical="center"/>
      <protection locked="0"/>
    </xf>
    <xf numFmtId="0" fontId="48" fillId="37" borderId="24" xfId="60" applyFill="1" applyBorder="1">
      <alignment/>
      <protection/>
    </xf>
    <xf numFmtId="0" fontId="26" fillId="37" borderId="23" xfId="60" applyFont="1" applyFill="1" applyBorder="1" applyAlignment="1">
      <alignment wrapText="1"/>
      <protection/>
    </xf>
    <xf numFmtId="0" fontId="26" fillId="37" borderId="24" xfId="60" applyFont="1" applyFill="1" applyBorder="1" applyAlignment="1">
      <alignment wrapText="1"/>
      <protection/>
    </xf>
    <xf numFmtId="0" fontId="26" fillId="37" borderId="23" xfId="60" applyFont="1" applyFill="1" applyBorder="1">
      <alignment/>
      <protection/>
    </xf>
    <xf numFmtId="0" fontId="26" fillId="37" borderId="0" xfId="60" applyFont="1" applyFill="1" applyBorder="1">
      <alignment/>
      <protection/>
    </xf>
    <xf numFmtId="0" fontId="26" fillId="37" borderId="0" xfId="60" applyFont="1" applyFill="1" applyBorder="1" applyAlignment="1">
      <alignment wrapText="1"/>
      <protection/>
    </xf>
    <xf numFmtId="0" fontId="26" fillId="37" borderId="24" xfId="60" applyFont="1" applyFill="1" applyBorder="1">
      <alignment/>
      <protection/>
    </xf>
    <xf numFmtId="0" fontId="4" fillId="37" borderId="0" xfId="60" applyFont="1" applyFill="1" applyBorder="1" applyAlignment="1">
      <alignment horizontal="right" vertical="center" wrapText="1"/>
      <protection/>
    </xf>
    <xf numFmtId="0" fontId="27" fillId="37" borderId="24" xfId="60" applyFont="1" applyFill="1" applyBorder="1" applyAlignment="1">
      <alignment vertical="center"/>
      <protection/>
    </xf>
    <xf numFmtId="0" fontId="4" fillId="37" borderId="23" xfId="60" applyFont="1" applyFill="1" applyBorder="1" applyAlignment="1">
      <alignment horizontal="right" vertical="center" wrapText="1"/>
      <protection/>
    </xf>
    <xf numFmtId="0" fontId="27" fillId="37" borderId="0" xfId="60" applyFont="1" applyFill="1" applyBorder="1" applyAlignment="1">
      <alignment vertical="center"/>
      <protection/>
    </xf>
    <xf numFmtId="0" fontId="26" fillId="37" borderId="0" xfId="60" applyFont="1" applyFill="1" applyBorder="1" applyAlignment="1">
      <alignment vertical="top"/>
      <protection/>
    </xf>
    <xf numFmtId="0" fontId="3" fillId="40" borderId="26" xfId="60" applyFont="1" applyFill="1" applyBorder="1" applyAlignment="1" applyProtection="1">
      <alignment horizontal="center" vertical="center"/>
      <protection locked="0"/>
    </xf>
    <xf numFmtId="0" fontId="3" fillId="37" borderId="0" xfId="60" applyFont="1" applyFill="1" applyBorder="1" applyAlignment="1">
      <alignment vertical="center"/>
      <protection/>
    </xf>
    <xf numFmtId="0" fontId="26" fillId="37" borderId="0" xfId="60" applyFont="1" applyFill="1" applyBorder="1" applyAlignment="1">
      <alignment vertical="center"/>
      <protection/>
    </xf>
    <xf numFmtId="0" fontId="26" fillId="37" borderId="24" xfId="60" applyFont="1" applyFill="1" applyBorder="1" applyAlignment="1">
      <alignment vertical="center"/>
      <protection/>
    </xf>
    <xf numFmtId="0" fontId="26" fillId="37" borderId="0" xfId="60" applyFont="1" applyFill="1" applyBorder="1" applyAlignment="1">
      <alignment/>
      <protection/>
    </xf>
    <xf numFmtId="0" fontId="29" fillId="37" borderId="0" xfId="60" applyFont="1" applyFill="1" applyBorder="1" applyAlignment="1">
      <alignment vertical="center"/>
      <protection/>
    </xf>
    <xf numFmtId="0" fontId="29" fillId="37" borderId="24" xfId="60" applyFont="1" applyFill="1" applyBorder="1" applyAlignment="1">
      <alignment vertical="center"/>
      <protection/>
    </xf>
    <xf numFmtId="0" fontId="3" fillId="37" borderId="0" xfId="60" applyFont="1" applyFill="1" applyBorder="1" applyAlignment="1">
      <alignment horizontal="center" vertical="center"/>
      <protection/>
    </xf>
    <xf numFmtId="0" fontId="4" fillId="37" borderId="24" xfId="60" applyFont="1" applyFill="1" applyBorder="1" applyAlignment="1">
      <alignment horizontal="center" vertical="center"/>
      <protection/>
    </xf>
    <xf numFmtId="0" fontId="3" fillId="40" borderId="27" xfId="60" applyFont="1" applyFill="1" applyBorder="1" applyAlignment="1" applyProtection="1">
      <alignment horizontal="center" vertical="center"/>
      <protection locked="0"/>
    </xf>
    <xf numFmtId="0" fontId="26" fillId="37" borderId="0" xfId="60" applyFont="1" applyFill="1" applyBorder="1" applyAlignment="1">
      <alignment vertical="top" wrapText="1"/>
      <protection/>
    </xf>
    <xf numFmtId="0" fontId="26" fillId="37" borderId="23" xfId="60" applyFont="1" applyFill="1" applyBorder="1" applyAlignment="1">
      <alignment vertical="top"/>
      <protection/>
    </xf>
    <xf numFmtId="0" fontId="29" fillId="37" borderId="24" xfId="60" applyFont="1" applyFill="1" applyBorder="1">
      <alignment/>
      <protection/>
    </xf>
    <xf numFmtId="0" fontId="48" fillId="37" borderId="28" xfId="60" applyFill="1" applyBorder="1">
      <alignment/>
      <protection/>
    </xf>
    <xf numFmtId="0" fontId="48" fillId="37" borderId="29" xfId="60" applyFill="1" applyBorder="1">
      <alignment/>
      <protection/>
    </xf>
    <xf numFmtId="0" fontId="48" fillId="37" borderId="27" xfId="60" applyFill="1" applyBorder="1">
      <alignment/>
      <protection/>
    </xf>
    <xf numFmtId="49" fontId="3" fillId="40" borderId="26" xfId="60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8" applyNumberFormat="1" applyProtection="1">
      <alignment/>
      <protection locked="0"/>
    </xf>
    <xf numFmtId="3" fontId="15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60" applyFont="1">
      <alignment/>
      <protection/>
    </xf>
    <xf numFmtId="0" fontId="30" fillId="0" borderId="0" xfId="60" applyFont="1" applyFill="1">
      <alignment/>
      <protection/>
    </xf>
    <xf numFmtId="0" fontId="28" fillId="0" borderId="0" xfId="60" applyFont="1">
      <alignment/>
      <protection/>
    </xf>
    <xf numFmtId="0" fontId="28" fillId="39" borderId="0" xfId="60" applyFont="1" applyFill="1">
      <alignment/>
      <protection/>
    </xf>
    <xf numFmtId="0" fontId="30" fillId="39" borderId="0" xfId="60" applyFont="1" applyFill="1">
      <alignment/>
      <protection/>
    </xf>
    <xf numFmtId="3" fontId="4" fillId="0" borderId="13" xfId="62" applyNumberFormat="1" applyFont="1" applyFill="1" applyBorder="1" applyAlignment="1" applyProtection="1">
      <alignment horizontal="right" vertical="center" shrinkToFit="1"/>
      <protection locked="0"/>
    </xf>
    <xf numFmtId="3" fontId="4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25" xfId="58" applyNumberFormat="1" applyFont="1" applyFill="1" applyBorder="1" applyAlignment="1" applyProtection="1">
      <alignment horizontal="right" vertical="center" shrinkToFit="1"/>
      <protection locked="0"/>
    </xf>
    <xf numFmtId="3" fontId="4" fillId="0" borderId="16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58" applyNumberFormat="1" applyFont="1" applyFill="1" applyBorder="1" applyAlignment="1" applyProtection="1">
      <alignment vertical="center" wrapText="1"/>
      <protection locked="0"/>
    </xf>
    <xf numFmtId="3" fontId="4" fillId="0" borderId="17" xfId="58" applyNumberFormat="1" applyFont="1" applyFill="1" applyBorder="1" applyAlignment="1" applyProtection="1">
      <alignment vertical="center" wrapText="1"/>
      <protection locked="0"/>
    </xf>
    <xf numFmtId="0" fontId="4" fillId="37" borderId="23" xfId="60" applyFont="1" applyFill="1" applyBorder="1" applyAlignment="1">
      <alignment horizontal="right" vertical="center" wrapText="1"/>
      <protection/>
    </xf>
    <xf numFmtId="0" fontId="4" fillId="37" borderId="0" xfId="60" applyFont="1" applyFill="1" applyBorder="1" applyAlignment="1">
      <alignment horizontal="right" vertical="center" wrapText="1"/>
      <protection/>
    </xf>
    <xf numFmtId="0" fontId="26" fillId="40" borderId="28" xfId="60" applyFont="1" applyFill="1" applyBorder="1" applyAlignment="1" applyProtection="1">
      <alignment vertical="center"/>
      <protection locked="0"/>
    </xf>
    <xf numFmtId="0" fontId="26" fillId="40" borderId="29" xfId="60" applyFont="1" applyFill="1" applyBorder="1" applyAlignment="1" applyProtection="1">
      <alignment vertical="center"/>
      <protection locked="0"/>
    </xf>
    <xf numFmtId="0" fontId="26" fillId="40" borderId="27" xfId="60" applyFont="1" applyFill="1" applyBorder="1" applyAlignment="1" applyProtection="1">
      <alignment vertical="center"/>
      <protection locked="0"/>
    </xf>
    <xf numFmtId="0" fontId="4" fillId="37" borderId="31" xfId="60" applyFont="1" applyFill="1" applyBorder="1" applyAlignment="1">
      <alignment horizontal="left" vertical="center" wrapText="1"/>
      <protection/>
    </xf>
    <xf numFmtId="0" fontId="4" fillId="37" borderId="21" xfId="60" applyFont="1" applyFill="1" applyBorder="1" applyAlignment="1">
      <alignment horizontal="left" vertical="center" wrapText="1"/>
      <protection/>
    </xf>
    <xf numFmtId="0" fontId="26" fillId="37" borderId="0" xfId="60" applyFont="1" applyFill="1" applyBorder="1">
      <alignment/>
      <protection/>
    </xf>
    <xf numFmtId="0" fontId="26" fillId="37" borderId="0" xfId="60" applyFont="1" applyFill="1" applyBorder="1" applyAlignment="1">
      <alignment vertical="top"/>
      <protection/>
    </xf>
    <xf numFmtId="0" fontId="3" fillId="40" borderId="28" xfId="60" applyFont="1" applyFill="1" applyBorder="1" applyAlignment="1" applyProtection="1">
      <alignment horizontal="right" vertical="center"/>
      <protection locked="0"/>
    </xf>
    <xf numFmtId="0" fontId="3" fillId="40" borderId="29" xfId="60" applyFont="1" applyFill="1" applyBorder="1" applyAlignment="1" applyProtection="1">
      <alignment horizontal="right" vertical="center"/>
      <protection locked="0"/>
    </xf>
    <xf numFmtId="0" fontId="3" fillId="40" borderId="27" xfId="60" applyFont="1" applyFill="1" applyBorder="1" applyAlignment="1" applyProtection="1">
      <alignment horizontal="right" vertical="center"/>
      <protection locked="0"/>
    </xf>
    <xf numFmtId="0" fontId="4" fillId="37" borderId="0" xfId="60" applyFont="1" applyFill="1" applyBorder="1" applyAlignment="1">
      <alignment horizontal="center" vertical="center"/>
      <protection/>
    </xf>
    <xf numFmtId="0" fontId="4" fillId="37" borderId="24" xfId="60" applyFont="1" applyFill="1" applyBorder="1" applyAlignment="1">
      <alignment horizontal="center" vertical="center"/>
      <protection/>
    </xf>
    <xf numFmtId="49" fontId="3" fillId="40" borderId="28" xfId="60" applyNumberFormat="1" applyFont="1" applyFill="1" applyBorder="1" applyAlignment="1" applyProtection="1">
      <alignment vertical="center"/>
      <protection locked="0"/>
    </xf>
    <xf numFmtId="49" fontId="3" fillId="40" borderId="29" xfId="60" applyNumberFormat="1" applyFont="1" applyFill="1" applyBorder="1" applyAlignment="1" applyProtection="1">
      <alignment vertical="center"/>
      <protection locked="0"/>
    </xf>
    <xf numFmtId="49" fontId="3" fillId="40" borderId="27" xfId="60" applyNumberFormat="1" applyFont="1" applyFill="1" applyBorder="1" applyAlignment="1" applyProtection="1">
      <alignment vertical="center"/>
      <protection locked="0"/>
    </xf>
    <xf numFmtId="0" fontId="4" fillId="37" borderId="0" xfId="60" applyFont="1" applyFill="1" applyBorder="1" applyAlignment="1">
      <alignment vertical="top"/>
      <protection/>
    </xf>
    <xf numFmtId="0" fontId="3" fillId="40" borderId="28" xfId="60" applyFont="1" applyFill="1" applyBorder="1" applyAlignment="1" applyProtection="1">
      <alignment vertical="center"/>
      <protection locked="0"/>
    </xf>
    <xf numFmtId="0" fontId="3" fillId="40" borderId="29" xfId="60" applyFont="1" applyFill="1" applyBorder="1" applyAlignment="1" applyProtection="1">
      <alignment vertical="center"/>
      <protection locked="0"/>
    </xf>
    <xf numFmtId="0" fontId="3" fillId="40" borderId="27" xfId="60" applyFont="1" applyFill="1" applyBorder="1" applyAlignment="1" applyProtection="1">
      <alignment vertical="center"/>
      <protection locked="0"/>
    </xf>
    <xf numFmtId="0" fontId="4" fillId="37" borderId="0" xfId="60" applyFont="1" applyFill="1" applyBorder="1" applyAlignment="1">
      <alignment vertical="center"/>
      <protection/>
    </xf>
    <xf numFmtId="0" fontId="3" fillId="40" borderId="28" xfId="60" applyFont="1" applyFill="1" applyBorder="1" applyAlignment="1" applyProtection="1">
      <alignment horizontal="center" vertical="center"/>
      <protection locked="0"/>
    </xf>
    <xf numFmtId="0" fontId="3" fillId="40" borderId="27" xfId="60" applyFont="1" applyFill="1" applyBorder="1" applyAlignment="1" applyProtection="1">
      <alignment horizontal="center" vertical="center"/>
      <protection locked="0"/>
    </xf>
    <xf numFmtId="0" fontId="4" fillId="37" borderId="23" xfId="60" applyFont="1" applyFill="1" applyBorder="1" applyAlignment="1">
      <alignment horizontal="left" vertical="center"/>
      <protection/>
    </xf>
    <xf numFmtId="0" fontId="4" fillId="37" borderId="0" xfId="60" applyFont="1" applyFill="1" applyBorder="1" applyAlignment="1">
      <alignment horizontal="left" vertical="center"/>
      <protection/>
    </xf>
    <xf numFmtId="0" fontId="26" fillId="37" borderId="0" xfId="60" applyFont="1" applyFill="1" applyBorder="1" applyProtection="1">
      <alignment/>
      <protection locked="0"/>
    </xf>
    <xf numFmtId="0" fontId="26" fillId="37" borderId="0" xfId="60" applyFont="1" applyFill="1" applyBorder="1" applyAlignment="1">
      <alignment vertical="top" wrapText="1"/>
      <protection/>
    </xf>
    <xf numFmtId="0" fontId="4" fillId="37" borderId="23" xfId="60" applyFont="1" applyFill="1" applyBorder="1" applyAlignment="1">
      <alignment horizontal="right" vertical="center"/>
      <protection/>
    </xf>
    <xf numFmtId="0" fontId="4" fillId="37" borderId="0" xfId="60" applyFont="1" applyFill="1" applyBorder="1" applyAlignment="1">
      <alignment horizontal="right" vertical="center"/>
      <protection/>
    </xf>
    <xf numFmtId="0" fontId="27" fillId="37" borderId="0" xfId="60" applyFont="1" applyFill="1" applyBorder="1" applyAlignment="1">
      <alignment vertical="center"/>
      <protection/>
    </xf>
    <xf numFmtId="0" fontId="4" fillId="37" borderId="23" xfId="60" applyFont="1" applyFill="1" applyBorder="1" applyAlignment="1">
      <alignment horizontal="center" vertical="center"/>
      <protection/>
    </xf>
    <xf numFmtId="0" fontId="26" fillId="40" borderId="28" xfId="60" applyFont="1" applyFill="1" applyBorder="1" applyProtection="1">
      <alignment/>
      <protection locked="0"/>
    </xf>
    <xf numFmtId="0" fontId="26" fillId="40" borderId="29" xfId="60" applyFont="1" applyFill="1" applyBorder="1" applyProtection="1">
      <alignment/>
      <protection locked="0"/>
    </xf>
    <xf numFmtId="0" fontId="26" fillId="40" borderId="27" xfId="60" applyFont="1" applyFill="1" applyBorder="1" applyProtection="1">
      <alignment/>
      <protection locked="0"/>
    </xf>
    <xf numFmtId="0" fontId="4" fillId="37" borderId="24" xfId="60" applyFont="1" applyFill="1" applyBorder="1" applyAlignment="1">
      <alignment horizontal="right" vertical="center" wrapText="1"/>
      <protection/>
    </xf>
    <xf numFmtId="49" fontId="3" fillId="40" borderId="28" xfId="60" applyNumberFormat="1" applyFont="1" applyFill="1" applyBorder="1" applyAlignment="1" applyProtection="1">
      <alignment horizontal="center" vertical="center"/>
      <protection locked="0"/>
    </xf>
    <xf numFmtId="49" fontId="3" fillId="40" borderId="27" xfId="60" applyNumberFormat="1" applyFont="1" applyFill="1" applyBorder="1" applyAlignment="1" applyProtection="1">
      <alignment horizontal="center" vertical="center"/>
      <protection locked="0"/>
    </xf>
    <xf numFmtId="0" fontId="27" fillId="37" borderId="23" xfId="60" applyFont="1" applyFill="1" applyBorder="1" applyAlignment="1">
      <alignment vertical="center"/>
      <protection/>
    </xf>
    <xf numFmtId="0" fontId="26" fillId="37" borderId="23" xfId="60" applyFont="1" applyFill="1" applyBorder="1" applyAlignment="1">
      <alignment vertical="center" wrapText="1"/>
      <protection/>
    </xf>
    <xf numFmtId="0" fontId="26" fillId="37" borderId="0" xfId="60" applyFont="1" applyFill="1" applyBorder="1" applyAlignment="1">
      <alignment vertical="center" wrapText="1"/>
      <protection/>
    </xf>
    <xf numFmtId="0" fontId="24" fillId="37" borderId="23" xfId="60" applyFont="1" applyFill="1" applyBorder="1" applyAlignment="1">
      <alignment horizontal="center" vertical="center" wrapText="1"/>
      <protection/>
    </xf>
    <xf numFmtId="0" fontId="24" fillId="37" borderId="0" xfId="60" applyFont="1" applyFill="1" applyBorder="1" applyAlignment="1">
      <alignment horizontal="center" vertical="center" wrapText="1"/>
      <protection/>
    </xf>
    <xf numFmtId="0" fontId="4" fillId="37" borderId="24" xfId="60" applyFont="1" applyFill="1" applyBorder="1" applyAlignment="1">
      <alignment horizontal="right" vertical="center"/>
      <protection/>
    </xf>
    <xf numFmtId="0" fontId="26" fillId="37" borderId="0" xfId="60" applyFont="1" applyFill="1" applyBorder="1" applyAlignment="1">
      <alignment wrapText="1"/>
      <protection/>
    </xf>
    <xf numFmtId="0" fontId="26" fillId="37" borderId="23" xfId="60" applyFont="1" applyFill="1" applyBorder="1" applyAlignment="1">
      <alignment wrapText="1"/>
      <protection/>
    </xf>
    <xf numFmtId="0" fontId="22" fillId="37" borderId="32" xfId="60" applyFont="1" applyFill="1" applyBorder="1" applyAlignment="1">
      <alignment vertical="center"/>
      <protection/>
    </xf>
    <xf numFmtId="0" fontId="22" fillId="37" borderId="21" xfId="60" applyFont="1" applyFill="1" applyBorder="1" applyAlignment="1">
      <alignment vertical="center"/>
      <protection/>
    </xf>
    <xf numFmtId="0" fontId="25" fillId="37" borderId="23" xfId="60" applyFont="1" applyFill="1" applyBorder="1" applyAlignment="1">
      <alignment horizontal="center" vertical="center"/>
      <protection/>
    </xf>
    <xf numFmtId="0" fontId="25" fillId="37" borderId="0" xfId="60" applyFont="1" applyFill="1" applyBorder="1" applyAlignment="1">
      <alignment horizontal="center" vertical="center"/>
      <protection/>
    </xf>
    <xf numFmtId="0" fontId="25" fillId="37" borderId="24" xfId="60" applyFont="1" applyFill="1" applyBorder="1" applyAlignment="1">
      <alignment horizontal="center" vertical="center"/>
      <protection/>
    </xf>
    <xf numFmtId="0" fontId="3" fillId="37" borderId="23" xfId="60" applyFont="1" applyFill="1" applyBorder="1" applyAlignment="1">
      <alignment vertical="center" wrapText="1"/>
      <protection/>
    </xf>
    <xf numFmtId="0" fontId="3" fillId="37" borderId="0" xfId="60" applyFont="1" applyFill="1" applyBorder="1" applyAlignment="1">
      <alignment vertical="center" wrapText="1"/>
      <protection/>
    </xf>
    <xf numFmtId="14" fontId="3" fillId="40" borderId="28" xfId="60" applyNumberFormat="1" applyFont="1" applyFill="1" applyBorder="1" applyAlignment="1" applyProtection="1">
      <alignment horizontal="center" vertical="center"/>
      <protection locked="0"/>
    </xf>
    <xf numFmtId="14" fontId="3" fillId="40" borderId="27" xfId="60" applyNumberFormat="1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5" fillId="35" borderId="33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center" vertical="top" wrapText="1"/>
      <protection locked="0"/>
    </xf>
    <xf numFmtId="0" fontId="16" fillId="33" borderId="13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8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10" fillId="34" borderId="35" xfId="0" applyFont="1" applyFill="1" applyBorder="1" applyAlignment="1" applyProtection="1">
      <alignment horizontal="left" vertical="center" wrapText="1"/>
      <protection/>
    </xf>
    <xf numFmtId="0" fontId="10" fillId="34" borderId="36" xfId="0" applyFont="1" applyFill="1" applyBorder="1" applyAlignment="1" applyProtection="1">
      <alignment horizontal="left" vertical="center" wrapText="1"/>
      <protection/>
    </xf>
    <xf numFmtId="0" fontId="10" fillId="34" borderId="37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3" fillId="34" borderId="35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left" vertical="center" wrapText="1"/>
      <protection/>
    </xf>
    <xf numFmtId="0" fontId="3" fillId="34" borderId="37" xfId="0" applyFont="1" applyFill="1" applyBorder="1" applyAlignment="1" applyProtection="1">
      <alignment horizontal="left" vertical="center" wrapText="1"/>
      <protection/>
    </xf>
    <xf numFmtId="0" fontId="10" fillId="34" borderId="38" xfId="0" applyFont="1" applyFill="1" applyBorder="1" applyAlignment="1" applyProtection="1">
      <alignment horizontal="left" vertical="center" wrapText="1"/>
      <protection/>
    </xf>
    <xf numFmtId="0" fontId="10" fillId="34" borderId="39" xfId="0" applyFont="1" applyFill="1" applyBorder="1" applyAlignment="1" applyProtection="1">
      <alignment horizontal="left" vertical="center" wrapText="1"/>
      <protection/>
    </xf>
    <xf numFmtId="0" fontId="10" fillId="34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10" fillId="43" borderId="32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3" fillId="33" borderId="44" xfId="58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3" borderId="47" xfId="58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left" vertical="center" wrapText="1"/>
      <protection/>
    </xf>
    <xf numFmtId="0" fontId="4" fillId="34" borderId="37" xfId="0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5" borderId="33" xfId="58" applyFont="1" applyFill="1" applyBorder="1" applyAlignment="1" applyProtection="1">
      <alignment vertical="center" wrapText="1"/>
      <protection locked="0"/>
    </xf>
    <xf numFmtId="0" fontId="0" fillId="0" borderId="29" xfId="58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4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3" borderId="32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58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50" xfId="0" applyFont="1" applyFill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34" borderId="11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34" borderId="12" xfId="0" applyFont="1" applyFill="1" applyBorder="1" applyAlignment="1" applyProtection="1">
      <alignment horizontal="left" vertical="center" wrapText="1"/>
      <protection/>
    </xf>
    <xf numFmtId="0" fontId="7" fillId="0" borderId="0" xfId="66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bično 2" xfId="62"/>
    <cellStyle name="Obično 3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37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E29" sqref="E29:F29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9.140625" style="72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2" customWidth="1"/>
  </cols>
  <sheetData>
    <row r="1" spans="1:10" ht="15">
      <c r="A1" s="181" t="s">
        <v>391</v>
      </c>
      <c r="B1" s="182"/>
      <c r="C1" s="182"/>
      <c r="D1" s="70"/>
      <c r="E1" s="70"/>
      <c r="F1" s="70"/>
      <c r="G1" s="70"/>
      <c r="H1" s="70"/>
      <c r="I1" s="70"/>
      <c r="J1" s="71"/>
    </row>
    <row r="2" spans="1:14" ht="14.25" customHeight="1">
      <c r="A2" s="183" t="s">
        <v>407</v>
      </c>
      <c r="B2" s="184"/>
      <c r="C2" s="184"/>
      <c r="D2" s="184"/>
      <c r="E2" s="184"/>
      <c r="F2" s="184"/>
      <c r="G2" s="184"/>
      <c r="H2" s="184"/>
      <c r="I2" s="184"/>
      <c r="J2" s="185"/>
      <c r="N2" s="121">
        <v>1</v>
      </c>
    </row>
    <row r="3" spans="1:14" ht="14.25">
      <c r="A3" s="73"/>
      <c r="B3" s="74"/>
      <c r="C3" s="74"/>
      <c r="D3" s="74"/>
      <c r="E3" s="74"/>
      <c r="F3" s="74"/>
      <c r="G3" s="74"/>
      <c r="H3" s="74"/>
      <c r="I3" s="74"/>
      <c r="J3" s="75"/>
      <c r="N3" s="121">
        <v>2</v>
      </c>
    </row>
    <row r="4" spans="1:14" ht="33" customHeight="1">
      <c r="A4" s="186" t="s">
        <v>392</v>
      </c>
      <c r="B4" s="187"/>
      <c r="C4" s="187"/>
      <c r="D4" s="187"/>
      <c r="E4" s="188">
        <v>43831</v>
      </c>
      <c r="F4" s="189"/>
      <c r="G4" s="76" t="s">
        <v>0</v>
      </c>
      <c r="H4" s="188">
        <v>44012</v>
      </c>
      <c r="I4" s="189"/>
      <c r="J4" s="77"/>
      <c r="N4" s="121">
        <v>3</v>
      </c>
    </row>
    <row r="5" spans="1:14" s="78" customFormat="1" ht="9.75" customHeight="1">
      <c r="A5" s="190"/>
      <c r="B5" s="191"/>
      <c r="C5" s="191"/>
      <c r="D5" s="191"/>
      <c r="E5" s="191"/>
      <c r="F5" s="191"/>
      <c r="G5" s="191"/>
      <c r="H5" s="191"/>
      <c r="I5" s="191"/>
      <c r="J5" s="192"/>
      <c r="N5" s="122">
        <v>4</v>
      </c>
    </row>
    <row r="6" spans="1:10" ht="20.25" customHeight="1">
      <c r="A6" s="79"/>
      <c r="B6" s="80" t="s">
        <v>413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79"/>
      <c r="B8" s="80" t="s">
        <v>414</v>
      </c>
      <c r="C8" s="81"/>
      <c r="D8" s="81"/>
      <c r="E8" s="87">
        <v>2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76" t="s">
        <v>415</v>
      </c>
      <c r="B10" s="177"/>
      <c r="C10" s="177"/>
      <c r="D10" s="177"/>
      <c r="E10" s="177"/>
      <c r="F10" s="177"/>
      <c r="G10" s="177"/>
      <c r="H10" s="177"/>
      <c r="I10" s="177"/>
      <c r="J10" s="89"/>
    </row>
    <row r="11" spans="1:10" ht="24" customHeight="1">
      <c r="A11" s="163" t="s">
        <v>393</v>
      </c>
      <c r="B11" s="178"/>
      <c r="C11" s="171" t="s">
        <v>433</v>
      </c>
      <c r="D11" s="172"/>
      <c r="E11" s="90"/>
      <c r="F11" s="136" t="s">
        <v>416</v>
      </c>
      <c r="G11" s="170"/>
      <c r="H11" s="157" t="s">
        <v>435</v>
      </c>
      <c r="I11" s="158"/>
      <c r="J11" s="91"/>
    </row>
    <row r="12" spans="1:10" ht="14.25" customHeight="1">
      <c r="A12" s="92"/>
      <c r="B12" s="93"/>
      <c r="C12" s="93"/>
      <c r="D12" s="93"/>
      <c r="E12" s="179"/>
      <c r="F12" s="179"/>
      <c r="G12" s="179"/>
      <c r="H12" s="179"/>
      <c r="I12" s="94"/>
      <c r="J12" s="91"/>
    </row>
    <row r="13" spans="1:10" ht="21" customHeight="1">
      <c r="A13" s="135" t="s">
        <v>408</v>
      </c>
      <c r="B13" s="170"/>
      <c r="C13" s="171" t="s">
        <v>434</v>
      </c>
      <c r="D13" s="172"/>
      <c r="E13" s="180"/>
      <c r="F13" s="179"/>
      <c r="G13" s="179"/>
      <c r="H13" s="179"/>
      <c r="I13" s="94"/>
      <c r="J13" s="91"/>
    </row>
    <row r="14" spans="1:10" ht="10.5" customHeight="1">
      <c r="A14" s="90"/>
      <c r="B14" s="94"/>
      <c r="C14" s="93"/>
      <c r="D14" s="93"/>
      <c r="E14" s="142"/>
      <c r="F14" s="142"/>
      <c r="G14" s="142"/>
      <c r="H14" s="142"/>
      <c r="I14" s="93"/>
      <c r="J14" s="95"/>
    </row>
    <row r="15" spans="1:10" ht="22.5" customHeight="1">
      <c r="A15" s="135" t="s">
        <v>394</v>
      </c>
      <c r="B15" s="170"/>
      <c r="C15" s="171" t="s">
        <v>436</v>
      </c>
      <c r="D15" s="172"/>
      <c r="E15" s="173"/>
      <c r="F15" s="165"/>
      <c r="G15" s="96" t="s">
        <v>417</v>
      </c>
      <c r="H15" s="157" t="s">
        <v>443</v>
      </c>
      <c r="I15" s="158"/>
      <c r="J15" s="97"/>
    </row>
    <row r="16" spans="1:10" ht="10.5" customHeight="1">
      <c r="A16" s="90"/>
      <c r="B16" s="94"/>
      <c r="C16" s="93"/>
      <c r="D16" s="93"/>
      <c r="E16" s="142"/>
      <c r="F16" s="142"/>
      <c r="G16" s="142"/>
      <c r="H16" s="142"/>
      <c r="I16" s="93"/>
      <c r="J16" s="95"/>
    </row>
    <row r="17" spans="1:10" ht="22.5" customHeight="1">
      <c r="A17" s="98"/>
      <c r="B17" s="96" t="s">
        <v>418</v>
      </c>
      <c r="C17" s="171" t="s">
        <v>447</v>
      </c>
      <c r="D17" s="172"/>
      <c r="E17" s="99"/>
      <c r="F17" s="99"/>
      <c r="G17" s="99"/>
      <c r="H17" s="99"/>
      <c r="I17" s="99"/>
      <c r="J17" s="97"/>
    </row>
    <row r="18" spans="1:10" ht="14.25">
      <c r="A18" s="174"/>
      <c r="B18" s="175"/>
      <c r="C18" s="142"/>
      <c r="D18" s="142"/>
      <c r="E18" s="142"/>
      <c r="F18" s="142"/>
      <c r="G18" s="142"/>
      <c r="H18" s="142"/>
      <c r="I18" s="93"/>
      <c r="J18" s="95"/>
    </row>
    <row r="19" spans="1:10" ht="14.25">
      <c r="A19" s="163" t="s">
        <v>395</v>
      </c>
      <c r="B19" s="164"/>
      <c r="C19" s="153" t="s">
        <v>437</v>
      </c>
      <c r="D19" s="154"/>
      <c r="E19" s="154"/>
      <c r="F19" s="154"/>
      <c r="G19" s="154"/>
      <c r="H19" s="154"/>
      <c r="I19" s="154"/>
      <c r="J19" s="155"/>
    </row>
    <row r="20" spans="1:10" ht="14.25">
      <c r="A20" s="92"/>
      <c r="B20" s="93"/>
      <c r="C20" s="100"/>
      <c r="D20" s="93"/>
      <c r="E20" s="142"/>
      <c r="F20" s="142"/>
      <c r="G20" s="142"/>
      <c r="H20" s="142"/>
      <c r="I20" s="93"/>
      <c r="J20" s="95"/>
    </row>
    <row r="21" spans="1:10" ht="14.25">
      <c r="A21" s="163" t="s">
        <v>396</v>
      </c>
      <c r="B21" s="164"/>
      <c r="C21" s="157">
        <v>21000</v>
      </c>
      <c r="D21" s="158"/>
      <c r="E21" s="142"/>
      <c r="F21" s="142"/>
      <c r="G21" s="153" t="s">
        <v>446</v>
      </c>
      <c r="H21" s="154"/>
      <c r="I21" s="154"/>
      <c r="J21" s="155"/>
    </row>
    <row r="22" spans="1:10" ht="14.25">
      <c r="A22" s="92"/>
      <c r="B22" s="93"/>
      <c r="C22" s="93"/>
      <c r="D22" s="93"/>
      <c r="E22" s="142"/>
      <c r="F22" s="142"/>
      <c r="G22" s="142"/>
      <c r="H22" s="142"/>
      <c r="I22" s="93"/>
      <c r="J22" s="95"/>
    </row>
    <row r="23" spans="1:10" ht="14.25">
      <c r="A23" s="163" t="s">
        <v>397</v>
      </c>
      <c r="B23" s="164"/>
      <c r="C23" s="153" t="s">
        <v>438</v>
      </c>
      <c r="D23" s="154"/>
      <c r="E23" s="154"/>
      <c r="F23" s="154"/>
      <c r="G23" s="154"/>
      <c r="H23" s="154"/>
      <c r="I23" s="154"/>
      <c r="J23" s="155"/>
    </row>
    <row r="24" spans="1:10" ht="14.25">
      <c r="A24" s="92"/>
      <c r="B24" s="93"/>
      <c r="C24" s="93"/>
      <c r="D24" s="93"/>
      <c r="E24" s="142"/>
      <c r="F24" s="142"/>
      <c r="G24" s="142"/>
      <c r="H24" s="142"/>
      <c r="I24" s="93"/>
      <c r="J24" s="95"/>
    </row>
    <row r="25" spans="1:10" ht="14.25">
      <c r="A25" s="163" t="s">
        <v>398</v>
      </c>
      <c r="B25" s="164"/>
      <c r="C25" s="167" t="s">
        <v>439</v>
      </c>
      <c r="D25" s="168"/>
      <c r="E25" s="168"/>
      <c r="F25" s="168"/>
      <c r="G25" s="168"/>
      <c r="H25" s="168"/>
      <c r="I25" s="168"/>
      <c r="J25" s="169"/>
    </row>
    <row r="26" spans="1:10" ht="14.25">
      <c r="A26" s="92"/>
      <c r="B26" s="93"/>
      <c r="C26" s="100"/>
      <c r="D26" s="93"/>
      <c r="E26" s="142"/>
      <c r="F26" s="142"/>
      <c r="G26" s="142"/>
      <c r="H26" s="142"/>
      <c r="I26" s="93"/>
      <c r="J26" s="95"/>
    </row>
    <row r="27" spans="1:10" ht="14.25">
      <c r="A27" s="163" t="s">
        <v>399</v>
      </c>
      <c r="B27" s="164"/>
      <c r="C27" s="167" t="s">
        <v>440</v>
      </c>
      <c r="D27" s="168"/>
      <c r="E27" s="168"/>
      <c r="F27" s="168"/>
      <c r="G27" s="168"/>
      <c r="H27" s="168"/>
      <c r="I27" s="168"/>
      <c r="J27" s="169"/>
    </row>
    <row r="28" spans="1:10" ht="13.5" customHeight="1">
      <c r="A28" s="92"/>
      <c r="B28" s="93"/>
      <c r="C28" s="100"/>
      <c r="D28" s="93"/>
      <c r="E28" s="142"/>
      <c r="F28" s="142"/>
      <c r="G28" s="142"/>
      <c r="H28" s="142"/>
      <c r="I28" s="93"/>
      <c r="J28" s="95"/>
    </row>
    <row r="29" spans="1:10" ht="22.5" customHeight="1">
      <c r="A29" s="135" t="s">
        <v>409</v>
      </c>
      <c r="B29" s="164"/>
      <c r="C29" s="101">
        <v>172</v>
      </c>
      <c r="D29" s="102"/>
      <c r="E29" s="156"/>
      <c r="F29" s="156"/>
      <c r="G29" s="156"/>
      <c r="H29" s="156"/>
      <c r="I29" s="103"/>
      <c r="J29" s="104"/>
    </row>
    <row r="30" spans="1:10" ht="14.25">
      <c r="A30" s="92"/>
      <c r="B30" s="93"/>
      <c r="C30" s="93"/>
      <c r="D30" s="93"/>
      <c r="E30" s="142"/>
      <c r="F30" s="142"/>
      <c r="G30" s="142"/>
      <c r="H30" s="142"/>
      <c r="I30" s="103"/>
      <c r="J30" s="104"/>
    </row>
    <row r="31" spans="1:10" ht="14.25">
      <c r="A31" s="163" t="s">
        <v>400</v>
      </c>
      <c r="B31" s="164"/>
      <c r="C31" s="117" t="s">
        <v>420</v>
      </c>
      <c r="D31" s="166" t="s">
        <v>419</v>
      </c>
      <c r="E31" s="147"/>
      <c r="F31" s="147"/>
      <c r="G31" s="147"/>
      <c r="H31" s="105"/>
      <c r="I31" s="106" t="s">
        <v>420</v>
      </c>
      <c r="J31" s="107" t="s">
        <v>421</v>
      </c>
    </row>
    <row r="32" spans="1:10" ht="14.25">
      <c r="A32" s="163"/>
      <c r="B32" s="164"/>
      <c r="C32" s="108"/>
      <c r="D32" s="76"/>
      <c r="E32" s="165"/>
      <c r="F32" s="165"/>
      <c r="G32" s="165"/>
      <c r="H32" s="165"/>
      <c r="I32" s="103"/>
      <c r="J32" s="104"/>
    </row>
    <row r="33" spans="1:10" ht="14.25">
      <c r="A33" s="163" t="s">
        <v>410</v>
      </c>
      <c r="B33" s="164"/>
      <c r="C33" s="101" t="s">
        <v>423</v>
      </c>
      <c r="D33" s="166" t="s">
        <v>422</v>
      </c>
      <c r="E33" s="147"/>
      <c r="F33" s="147"/>
      <c r="G33" s="147"/>
      <c r="H33" s="99"/>
      <c r="I33" s="106" t="s">
        <v>423</v>
      </c>
      <c r="J33" s="107" t="s">
        <v>424</v>
      </c>
    </row>
    <row r="34" spans="1:10" ht="14.25">
      <c r="A34" s="92"/>
      <c r="B34" s="93"/>
      <c r="C34" s="93"/>
      <c r="D34" s="93"/>
      <c r="E34" s="142"/>
      <c r="F34" s="142"/>
      <c r="G34" s="142"/>
      <c r="H34" s="142"/>
      <c r="I34" s="93"/>
      <c r="J34" s="95"/>
    </row>
    <row r="35" spans="1:10" ht="14.25">
      <c r="A35" s="166" t="s">
        <v>411</v>
      </c>
      <c r="B35" s="147"/>
      <c r="C35" s="147"/>
      <c r="D35" s="147"/>
      <c r="E35" s="147" t="s">
        <v>401</v>
      </c>
      <c r="F35" s="147"/>
      <c r="G35" s="147"/>
      <c r="H35" s="147"/>
      <c r="I35" s="147"/>
      <c r="J35" s="109" t="s">
        <v>402</v>
      </c>
    </row>
    <row r="36" spans="1:10" ht="14.25">
      <c r="A36" s="92"/>
      <c r="B36" s="93"/>
      <c r="C36" s="93"/>
      <c r="D36" s="93"/>
      <c r="E36" s="142"/>
      <c r="F36" s="142"/>
      <c r="G36" s="142"/>
      <c r="H36" s="142"/>
      <c r="I36" s="93"/>
      <c r="J36" s="104"/>
    </row>
    <row r="37" spans="1:10" ht="14.25">
      <c r="A37" s="144"/>
      <c r="B37" s="145"/>
      <c r="C37" s="145"/>
      <c r="D37" s="145"/>
      <c r="E37" s="144"/>
      <c r="F37" s="145"/>
      <c r="G37" s="145"/>
      <c r="H37" s="145"/>
      <c r="I37" s="146"/>
      <c r="J37" s="110"/>
    </row>
    <row r="38" spans="1:10" ht="14.25">
      <c r="A38" s="92"/>
      <c r="B38" s="93"/>
      <c r="C38" s="100"/>
      <c r="D38" s="162"/>
      <c r="E38" s="162"/>
      <c r="F38" s="162"/>
      <c r="G38" s="162"/>
      <c r="H38" s="162"/>
      <c r="I38" s="162"/>
      <c r="J38" s="95"/>
    </row>
    <row r="39" spans="1:10" ht="14.25">
      <c r="A39" s="144"/>
      <c r="B39" s="145"/>
      <c r="C39" s="145"/>
      <c r="D39" s="146"/>
      <c r="E39" s="144"/>
      <c r="F39" s="145"/>
      <c r="G39" s="145"/>
      <c r="H39" s="145"/>
      <c r="I39" s="146"/>
      <c r="J39" s="101"/>
    </row>
    <row r="40" spans="1:10" ht="14.25">
      <c r="A40" s="92"/>
      <c r="B40" s="93"/>
      <c r="C40" s="100"/>
      <c r="D40" s="111"/>
      <c r="E40" s="162"/>
      <c r="F40" s="162"/>
      <c r="G40" s="162"/>
      <c r="H40" s="162"/>
      <c r="I40" s="94"/>
      <c r="J40" s="95"/>
    </row>
    <row r="41" spans="1:10" ht="14.25">
      <c r="A41" s="144"/>
      <c r="B41" s="145"/>
      <c r="C41" s="145"/>
      <c r="D41" s="146"/>
      <c r="E41" s="144"/>
      <c r="F41" s="145"/>
      <c r="G41" s="145"/>
      <c r="H41" s="145"/>
      <c r="I41" s="146"/>
      <c r="J41" s="101"/>
    </row>
    <row r="42" spans="1:10" ht="14.25">
      <c r="A42" s="92"/>
      <c r="B42" s="93"/>
      <c r="C42" s="100"/>
      <c r="D42" s="111"/>
      <c r="E42" s="162"/>
      <c r="F42" s="162"/>
      <c r="G42" s="162"/>
      <c r="H42" s="162"/>
      <c r="I42" s="94"/>
      <c r="J42" s="95"/>
    </row>
    <row r="43" spans="1:10" ht="14.25">
      <c r="A43" s="144"/>
      <c r="B43" s="145"/>
      <c r="C43" s="145"/>
      <c r="D43" s="146"/>
      <c r="E43" s="144"/>
      <c r="F43" s="145"/>
      <c r="G43" s="145"/>
      <c r="H43" s="145"/>
      <c r="I43" s="146"/>
      <c r="J43" s="101"/>
    </row>
    <row r="44" spans="1:10" ht="14.25">
      <c r="A44" s="112"/>
      <c r="B44" s="100"/>
      <c r="C44" s="143"/>
      <c r="D44" s="143"/>
      <c r="E44" s="142"/>
      <c r="F44" s="142"/>
      <c r="G44" s="143"/>
      <c r="H44" s="143"/>
      <c r="I44" s="143"/>
      <c r="J44" s="95"/>
    </row>
    <row r="45" spans="1:10" ht="14.25">
      <c r="A45" s="144"/>
      <c r="B45" s="145"/>
      <c r="C45" s="145"/>
      <c r="D45" s="146"/>
      <c r="E45" s="144"/>
      <c r="F45" s="145"/>
      <c r="G45" s="145"/>
      <c r="H45" s="145"/>
      <c r="I45" s="146"/>
      <c r="J45" s="101"/>
    </row>
    <row r="46" spans="1:10" ht="14.25">
      <c r="A46" s="112"/>
      <c r="B46" s="100"/>
      <c r="C46" s="100"/>
      <c r="D46" s="93"/>
      <c r="E46" s="161"/>
      <c r="F46" s="161"/>
      <c r="G46" s="143"/>
      <c r="H46" s="143"/>
      <c r="I46" s="93"/>
      <c r="J46" s="95"/>
    </row>
    <row r="47" spans="1:10" ht="14.25">
      <c r="A47" s="144"/>
      <c r="B47" s="145"/>
      <c r="C47" s="145"/>
      <c r="D47" s="146"/>
      <c r="E47" s="144"/>
      <c r="F47" s="145"/>
      <c r="G47" s="145"/>
      <c r="H47" s="145"/>
      <c r="I47" s="146"/>
      <c r="J47" s="101"/>
    </row>
    <row r="48" spans="1:10" ht="14.25">
      <c r="A48" s="112"/>
      <c r="B48" s="100"/>
      <c r="C48" s="100"/>
      <c r="D48" s="93"/>
      <c r="E48" s="142"/>
      <c r="F48" s="142"/>
      <c r="G48" s="143"/>
      <c r="H48" s="143"/>
      <c r="I48" s="93"/>
      <c r="J48" s="113" t="s">
        <v>425</v>
      </c>
    </row>
    <row r="49" spans="1:10" ht="14.25">
      <c r="A49" s="112"/>
      <c r="B49" s="100"/>
      <c r="C49" s="100"/>
      <c r="D49" s="93"/>
      <c r="E49" s="142"/>
      <c r="F49" s="142"/>
      <c r="G49" s="143"/>
      <c r="H49" s="143"/>
      <c r="I49" s="93"/>
      <c r="J49" s="113" t="s">
        <v>426</v>
      </c>
    </row>
    <row r="50" spans="1:10" ht="14.25" customHeight="1">
      <c r="A50" s="135" t="s">
        <v>403</v>
      </c>
      <c r="B50" s="136"/>
      <c r="C50" s="157" t="s">
        <v>426</v>
      </c>
      <c r="D50" s="158"/>
      <c r="E50" s="159" t="s">
        <v>427</v>
      </c>
      <c r="F50" s="160"/>
      <c r="G50" s="153"/>
      <c r="H50" s="154"/>
      <c r="I50" s="154"/>
      <c r="J50" s="155"/>
    </row>
    <row r="51" spans="1:10" ht="14.25">
      <c r="A51" s="112"/>
      <c r="B51" s="100"/>
      <c r="C51" s="143"/>
      <c r="D51" s="143"/>
      <c r="E51" s="142"/>
      <c r="F51" s="142"/>
      <c r="G51" s="152" t="s">
        <v>428</v>
      </c>
      <c r="H51" s="152"/>
      <c r="I51" s="152"/>
      <c r="J51" s="84"/>
    </row>
    <row r="52" spans="1:10" ht="13.5" customHeight="1">
      <c r="A52" s="135" t="s">
        <v>404</v>
      </c>
      <c r="B52" s="136"/>
      <c r="C52" s="153" t="s">
        <v>441</v>
      </c>
      <c r="D52" s="154"/>
      <c r="E52" s="154"/>
      <c r="F52" s="154"/>
      <c r="G52" s="154"/>
      <c r="H52" s="154"/>
      <c r="I52" s="154"/>
      <c r="J52" s="155"/>
    </row>
    <row r="53" spans="1:10" ht="14.25">
      <c r="A53" s="92"/>
      <c r="B53" s="93"/>
      <c r="C53" s="156" t="s">
        <v>405</v>
      </c>
      <c r="D53" s="156"/>
      <c r="E53" s="156"/>
      <c r="F53" s="156"/>
      <c r="G53" s="156"/>
      <c r="H53" s="156"/>
      <c r="I53" s="156"/>
      <c r="J53" s="95"/>
    </row>
    <row r="54" spans="1:10" ht="14.25">
      <c r="A54" s="135" t="s">
        <v>406</v>
      </c>
      <c r="B54" s="136"/>
      <c r="C54" s="149" t="s">
        <v>442</v>
      </c>
      <c r="D54" s="150"/>
      <c r="E54" s="151"/>
      <c r="F54" s="142"/>
      <c r="G54" s="142"/>
      <c r="H54" s="147"/>
      <c r="I54" s="147"/>
      <c r="J54" s="148"/>
    </row>
    <row r="55" spans="1:10" ht="14.25">
      <c r="A55" s="92"/>
      <c r="B55" s="93"/>
      <c r="C55" s="100"/>
      <c r="D55" s="93"/>
      <c r="E55" s="142"/>
      <c r="F55" s="142"/>
      <c r="G55" s="142"/>
      <c r="H55" s="142"/>
      <c r="I55" s="93"/>
      <c r="J55" s="95"/>
    </row>
    <row r="56" spans="1:10" ht="14.25" customHeight="1">
      <c r="A56" s="135" t="s">
        <v>398</v>
      </c>
      <c r="B56" s="136"/>
      <c r="C56" s="137" t="s">
        <v>439</v>
      </c>
      <c r="D56" s="138"/>
      <c r="E56" s="138"/>
      <c r="F56" s="138"/>
      <c r="G56" s="138"/>
      <c r="H56" s="138"/>
      <c r="I56" s="138"/>
      <c r="J56" s="139"/>
    </row>
    <row r="57" spans="1:10" ht="14.25">
      <c r="A57" s="92"/>
      <c r="B57" s="93"/>
      <c r="C57" s="93"/>
      <c r="D57" s="93"/>
      <c r="E57" s="142"/>
      <c r="F57" s="142"/>
      <c r="G57" s="142"/>
      <c r="H57" s="142"/>
      <c r="I57" s="93"/>
      <c r="J57" s="95"/>
    </row>
    <row r="58" spans="1:10" ht="14.25">
      <c r="A58" s="135" t="s">
        <v>429</v>
      </c>
      <c r="B58" s="136"/>
      <c r="C58" s="137"/>
      <c r="D58" s="138"/>
      <c r="E58" s="138"/>
      <c r="F58" s="138"/>
      <c r="G58" s="138"/>
      <c r="H58" s="138"/>
      <c r="I58" s="138"/>
      <c r="J58" s="139"/>
    </row>
    <row r="59" spans="1:10" ht="14.25" customHeight="1">
      <c r="A59" s="92"/>
      <c r="B59" s="93"/>
      <c r="C59" s="141" t="s">
        <v>430</v>
      </c>
      <c r="D59" s="141"/>
      <c r="E59" s="141"/>
      <c r="F59" s="141"/>
      <c r="G59" s="93"/>
      <c r="H59" s="93"/>
      <c r="I59" s="93"/>
      <c r="J59" s="95"/>
    </row>
    <row r="60" spans="1:10" ht="14.25">
      <c r="A60" s="135" t="s">
        <v>431</v>
      </c>
      <c r="B60" s="136"/>
      <c r="C60" s="137"/>
      <c r="D60" s="138"/>
      <c r="E60" s="138"/>
      <c r="F60" s="138"/>
      <c r="G60" s="138"/>
      <c r="H60" s="138"/>
      <c r="I60" s="138"/>
      <c r="J60" s="139"/>
    </row>
    <row r="61" spans="1:10" ht="14.25" customHeight="1">
      <c r="A61" s="114"/>
      <c r="B61" s="115"/>
      <c r="C61" s="140" t="s">
        <v>432</v>
      </c>
      <c r="D61" s="140"/>
      <c r="E61" s="140"/>
      <c r="F61" s="140"/>
      <c r="G61" s="140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E16:F16"/>
    <mergeCell ref="G16:H16"/>
    <mergeCell ref="C17:D17"/>
    <mergeCell ref="A18:B18"/>
    <mergeCell ref="C18:D18"/>
    <mergeCell ref="E18:F18"/>
    <mergeCell ref="A15:B15"/>
    <mergeCell ref="C15:D15"/>
    <mergeCell ref="E15:F15"/>
    <mergeCell ref="H15:I15"/>
    <mergeCell ref="C23:J23"/>
    <mergeCell ref="G18:H18"/>
    <mergeCell ref="A19:B19"/>
    <mergeCell ref="C19:J19"/>
    <mergeCell ref="E20:F20"/>
    <mergeCell ref="G20:H20"/>
    <mergeCell ref="E22:F22"/>
    <mergeCell ref="G22:H22"/>
    <mergeCell ref="A29:B29"/>
    <mergeCell ref="E29:F29"/>
    <mergeCell ref="G29:H29"/>
    <mergeCell ref="A21:B21"/>
    <mergeCell ref="C21:D21"/>
    <mergeCell ref="E21:F21"/>
    <mergeCell ref="G21:J21"/>
    <mergeCell ref="E24:F24"/>
    <mergeCell ref="G24:H24"/>
    <mergeCell ref="A23:B23"/>
    <mergeCell ref="A27:B27"/>
    <mergeCell ref="C27:J27"/>
    <mergeCell ref="E28:F28"/>
    <mergeCell ref="G28:H28"/>
    <mergeCell ref="A25:B25"/>
    <mergeCell ref="C25:J25"/>
    <mergeCell ref="E26:F26"/>
    <mergeCell ref="G26:H26"/>
    <mergeCell ref="A35:D35"/>
    <mergeCell ref="E35:I35"/>
    <mergeCell ref="E30:F30"/>
    <mergeCell ref="G30:H30"/>
    <mergeCell ref="A33:B33"/>
    <mergeCell ref="D33:G33"/>
    <mergeCell ref="E34:F34"/>
    <mergeCell ref="G34:H34"/>
    <mergeCell ref="A31:B31"/>
    <mergeCell ref="D31:G31"/>
    <mergeCell ref="A32:B32"/>
    <mergeCell ref="E32:F32"/>
    <mergeCell ref="G32:H32"/>
    <mergeCell ref="E42:F42"/>
    <mergeCell ref="G42:H42"/>
    <mergeCell ref="E36:F36"/>
    <mergeCell ref="G36:H36"/>
    <mergeCell ref="E40:F40"/>
    <mergeCell ref="G40:H40"/>
    <mergeCell ref="A41:D41"/>
    <mergeCell ref="E41:I41"/>
    <mergeCell ref="A37:D37"/>
    <mergeCell ref="E37:I37"/>
    <mergeCell ref="D38:I38"/>
    <mergeCell ref="A39:D39"/>
    <mergeCell ref="E39:I39"/>
    <mergeCell ref="A43:D43"/>
    <mergeCell ref="E43:I43"/>
    <mergeCell ref="E49:F49"/>
    <mergeCell ref="G49:H49"/>
    <mergeCell ref="C44:D44"/>
    <mergeCell ref="E44:F44"/>
    <mergeCell ref="G44:I44"/>
    <mergeCell ref="A45:D45"/>
    <mergeCell ref="E45:I45"/>
    <mergeCell ref="E46:F46"/>
    <mergeCell ref="E47:I47"/>
    <mergeCell ref="E48:F48"/>
    <mergeCell ref="G48:H48"/>
    <mergeCell ref="C52:J52"/>
    <mergeCell ref="C53:I53"/>
    <mergeCell ref="G50:J50"/>
    <mergeCell ref="C50:D50"/>
    <mergeCell ref="E50:F50"/>
    <mergeCell ref="A54:B54"/>
    <mergeCell ref="C54:E54"/>
    <mergeCell ref="F54:G54"/>
    <mergeCell ref="C51:D51"/>
    <mergeCell ref="E51:F51"/>
    <mergeCell ref="G51:I51"/>
    <mergeCell ref="E55:F55"/>
    <mergeCell ref="G46:H46"/>
    <mergeCell ref="A47:D47"/>
    <mergeCell ref="G57:H57"/>
    <mergeCell ref="A56:B56"/>
    <mergeCell ref="C56:J56"/>
    <mergeCell ref="G55:H55"/>
    <mergeCell ref="A52:B52"/>
    <mergeCell ref="H54:J54"/>
    <mergeCell ref="A50:B50"/>
    <mergeCell ref="A60:B60"/>
    <mergeCell ref="C60:J60"/>
    <mergeCell ref="A58:B58"/>
    <mergeCell ref="C61:G61"/>
    <mergeCell ref="C59:F59"/>
    <mergeCell ref="E57:F57"/>
    <mergeCell ref="C58:J58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4">
      <selection activeCell="I8" sqref="I8"/>
    </sheetView>
  </sheetViews>
  <sheetFormatPr defaultColWidth="9.140625" defaultRowHeight="12.75"/>
  <cols>
    <col min="1" max="7" width="8.8515625" style="11" customWidth="1"/>
    <col min="8" max="9" width="16.421875" style="34" customWidth="1"/>
    <col min="10" max="10" width="10.28125" style="11" bestFit="1" customWidth="1"/>
    <col min="11" max="16384" width="8.8515625" style="11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448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355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198" t="s">
        <v>444</v>
      </c>
      <c r="B4" s="199"/>
      <c r="C4" s="199"/>
      <c r="D4" s="199"/>
      <c r="E4" s="199"/>
      <c r="F4" s="199"/>
      <c r="G4" s="199"/>
      <c r="H4" s="199"/>
      <c r="I4" s="200"/>
    </row>
    <row r="5" spans="1:9" ht="30">
      <c r="A5" s="203" t="s">
        <v>2</v>
      </c>
      <c r="B5" s="204"/>
      <c r="C5" s="204"/>
      <c r="D5" s="204"/>
      <c r="E5" s="204"/>
      <c r="F5" s="204"/>
      <c r="G5" s="12" t="s">
        <v>105</v>
      </c>
      <c r="H5" s="14" t="s">
        <v>372</v>
      </c>
      <c r="I5" s="14" t="s">
        <v>373</v>
      </c>
    </row>
    <row r="6" spans="1:9" ht="12.75">
      <c r="A6" s="201">
        <v>1</v>
      </c>
      <c r="B6" s="202"/>
      <c r="C6" s="202"/>
      <c r="D6" s="202"/>
      <c r="E6" s="202"/>
      <c r="F6" s="202"/>
      <c r="G6" s="13">
        <v>2</v>
      </c>
      <c r="H6" s="14">
        <v>3</v>
      </c>
      <c r="I6" s="14">
        <v>4</v>
      </c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 customHeight="1">
      <c r="A8" s="196" t="s">
        <v>4</v>
      </c>
      <c r="B8" s="196"/>
      <c r="C8" s="196"/>
      <c r="D8" s="196"/>
      <c r="E8" s="196"/>
      <c r="F8" s="196"/>
      <c r="G8" s="15">
        <v>1</v>
      </c>
      <c r="H8" s="32">
        <v>0</v>
      </c>
      <c r="I8" s="32">
        <v>0</v>
      </c>
    </row>
    <row r="9" spans="1:9" ht="12.75" customHeight="1">
      <c r="A9" s="197" t="s">
        <v>381</v>
      </c>
      <c r="B9" s="197"/>
      <c r="C9" s="197"/>
      <c r="D9" s="197"/>
      <c r="E9" s="197"/>
      <c r="F9" s="197"/>
      <c r="G9" s="16">
        <v>2</v>
      </c>
      <c r="H9" s="33">
        <f>H10+H17+H27+H38+H43</f>
        <v>276705910</v>
      </c>
      <c r="I9" s="33">
        <f>I10+I17+I27+I38+I43</f>
        <v>274860833</v>
      </c>
    </row>
    <row r="10" spans="1:9" ht="12.75" customHeight="1">
      <c r="A10" s="195" t="s">
        <v>5</v>
      </c>
      <c r="B10" s="195"/>
      <c r="C10" s="195"/>
      <c r="D10" s="195"/>
      <c r="E10" s="195"/>
      <c r="F10" s="195"/>
      <c r="G10" s="16">
        <v>3</v>
      </c>
      <c r="H10" s="33">
        <f>H11+H12+H13+H14+H15+H16</f>
        <v>17633256</v>
      </c>
      <c r="I10" s="33">
        <f>I11+I12+I13+I14+I15+I16</f>
        <v>16521741</v>
      </c>
    </row>
    <row r="11" spans="1:9" ht="12.75" customHeight="1">
      <c r="A11" s="193" t="s">
        <v>6</v>
      </c>
      <c r="B11" s="193"/>
      <c r="C11" s="193"/>
      <c r="D11" s="193"/>
      <c r="E11" s="193"/>
      <c r="F11" s="193"/>
      <c r="G11" s="15">
        <v>4</v>
      </c>
      <c r="H11" s="126">
        <v>0</v>
      </c>
      <c r="I11" s="126">
        <v>0</v>
      </c>
    </row>
    <row r="12" spans="1:9" ht="22.5" customHeight="1">
      <c r="A12" s="193" t="s">
        <v>7</v>
      </c>
      <c r="B12" s="193"/>
      <c r="C12" s="193"/>
      <c r="D12" s="193"/>
      <c r="E12" s="193"/>
      <c r="F12" s="193"/>
      <c r="G12" s="15">
        <v>5</v>
      </c>
      <c r="H12" s="126">
        <v>17633256</v>
      </c>
      <c r="I12" s="126">
        <v>16521741</v>
      </c>
    </row>
    <row r="13" spans="1:9" ht="12.75" customHeight="1">
      <c r="A13" s="193" t="s">
        <v>8</v>
      </c>
      <c r="B13" s="193"/>
      <c r="C13" s="193"/>
      <c r="D13" s="193"/>
      <c r="E13" s="193"/>
      <c r="F13" s="193"/>
      <c r="G13" s="15">
        <v>6</v>
      </c>
      <c r="H13" s="126">
        <v>0</v>
      </c>
      <c r="I13" s="126">
        <v>0</v>
      </c>
    </row>
    <row r="14" spans="1:9" ht="12.75" customHeight="1">
      <c r="A14" s="193" t="s">
        <v>9</v>
      </c>
      <c r="B14" s="193"/>
      <c r="C14" s="193"/>
      <c r="D14" s="193"/>
      <c r="E14" s="193"/>
      <c r="F14" s="193"/>
      <c r="G14" s="15">
        <v>7</v>
      </c>
      <c r="H14" s="126">
        <v>0</v>
      </c>
      <c r="I14" s="126">
        <v>0</v>
      </c>
    </row>
    <row r="15" spans="1:9" ht="12.75" customHeight="1">
      <c r="A15" s="193" t="s">
        <v>10</v>
      </c>
      <c r="B15" s="193"/>
      <c r="C15" s="193"/>
      <c r="D15" s="193"/>
      <c r="E15" s="193"/>
      <c r="F15" s="193"/>
      <c r="G15" s="15">
        <v>8</v>
      </c>
      <c r="H15" s="126">
        <v>0</v>
      </c>
      <c r="I15" s="126">
        <v>0</v>
      </c>
    </row>
    <row r="16" spans="1:9" ht="12.75" customHeight="1">
      <c r="A16" s="193" t="s">
        <v>11</v>
      </c>
      <c r="B16" s="193"/>
      <c r="C16" s="193"/>
      <c r="D16" s="193"/>
      <c r="E16" s="193"/>
      <c r="F16" s="193"/>
      <c r="G16" s="15">
        <v>9</v>
      </c>
      <c r="H16" s="126">
        <v>0</v>
      </c>
      <c r="I16" s="126">
        <v>0</v>
      </c>
    </row>
    <row r="17" spans="1:9" ht="12.75" customHeight="1">
      <c r="A17" s="195" t="s">
        <v>12</v>
      </c>
      <c r="B17" s="195"/>
      <c r="C17" s="195"/>
      <c r="D17" s="195"/>
      <c r="E17" s="195"/>
      <c r="F17" s="195"/>
      <c r="G17" s="16">
        <v>10</v>
      </c>
      <c r="H17" s="33">
        <f>H18+H19+H20+H21+H22+H23+H24+H25+H26</f>
        <v>248747532</v>
      </c>
      <c r="I17" s="33">
        <f>I18+I19+I20+I21+I22+I23+I24+I25+I26</f>
        <v>248000996</v>
      </c>
    </row>
    <row r="18" spans="1:9" ht="12.75" customHeight="1">
      <c r="A18" s="193" t="s">
        <v>13</v>
      </c>
      <c r="B18" s="193"/>
      <c r="C18" s="193"/>
      <c r="D18" s="193"/>
      <c r="E18" s="193"/>
      <c r="F18" s="193"/>
      <c r="G18" s="15">
        <v>11</v>
      </c>
      <c r="H18" s="126">
        <v>14669591</v>
      </c>
      <c r="I18" s="126">
        <v>14669590</v>
      </c>
    </row>
    <row r="19" spans="1:9" ht="12.75" customHeight="1">
      <c r="A19" s="193" t="s">
        <v>14</v>
      </c>
      <c r="B19" s="193"/>
      <c r="C19" s="193"/>
      <c r="D19" s="193"/>
      <c r="E19" s="193"/>
      <c r="F19" s="193"/>
      <c r="G19" s="15">
        <v>12</v>
      </c>
      <c r="H19" s="126">
        <v>44845437</v>
      </c>
      <c r="I19" s="126">
        <v>44143481</v>
      </c>
    </row>
    <row r="20" spans="1:9" ht="12.75" customHeight="1">
      <c r="A20" s="193" t="s">
        <v>15</v>
      </c>
      <c r="B20" s="193"/>
      <c r="C20" s="193"/>
      <c r="D20" s="193"/>
      <c r="E20" s="193"/>
      <c r="F20" s="193"/>
      <c r="G20" s="15">
        <v>13</v>
      </c>
      <c r="H20" s="126">
        <v>281322</v>
      </c>
      <c r="I20" s="126">
        <v>209748</v>
      </c>
    </row>
    <row r="21" spans="1:9" ht="12.75" customHeight="1">
      <c r="A21" s="193" t="s">
        <v>16</v>
      </c>
      <c r="B21" s="193"/>
      <c r="C21" s="193"/>
      <c r="D21" s="193"/>
      <c r="E21" s="193"/>
      <c r="F21" s="193"/>
      <c r="G21" s="15">
        <v>14</v>
      </c>
      <c r="H21" s="126">
        <v>1103705</v>
      </c>
      <c r="I21" s="126">
        <v>919665</v>
      </c>
    </row>
    <row r="22" spans="1:9" ht="12.75" customHeight="1">
      <c r="A22" s="193" t="s">
        <v>17</v>
      </c>
      <c r="B22" s="193"/>
      <c r="C22" s="193"/>
      <c r="D22" s="193"/>
      <c r="E22" s="193"/>
      <c r="F22" s="193"/>
      <c r="G22" s="15">
        <v>15</v>
      </c>
      <c r="H22" s="126">
        <v>0</v>
      </c>
      <c r="I22" s="126">
        <v>0</v>
      </c>
    </row>
    <row r="23" spans="1:9" ht="12.75" customHeight="1">
      <c r="A23" s="193" t="s">
        <v>18</v>
      </c>
      <c r="B23" s="193"/>
      <c r="C23" s="193"/>
      <c r="D23" s="193"/>
      <c r="E23" s="193"/>
      <c r="F23" s="193"/>
      <c r="G23" s="15">
        <v>16</v>
      </c>
      <c r="H23" s="126">
        <v>724900</v>
      </c>
      <c r="I23" s="126">
        <v>764900</v>
      </c>
    </row>
    <row r="24" spans="1:9" ht="12.75" customHeight="1">
      <c r="A24" s="193" t="s">
        <v>19</v>
      </c>
      <c r="B24" s="193"/>
      <c r="C24" s="193"/>
      <c r="D24" s="193"/>
      <c r="E24" s="193"/>
      <c r="F24" s="193"/>
      <c r="G24" s="15">
        <v>17</v>
      </c>
      <c r="H24" s="126">
        <v>0</v>
      </c>
      <c r="I24" s="126">
        <v>0</v>
      </c>
    </row>
    <row r="25" spans="1:9" ht="12.75" customHeight="1">
      <c r="A25" s="193" t="s">
        <v>20</v>
      </c>
      <c r="B25" s="193"/>
      <c r="C25" s="193"/>
      <c r="D25" s="193"/>
      <c r="E25" s="193"/>
      <c r="F25" s="193"/>
      <c r="G25" s="15">
        <v>18</v>
      </c>
      <c r="H25" s="126">
        <v>0</v>
      </c>
      <c r="I25" s="126">
        <v>0</v>
      </c>
    </row>
    <row r="26" spans="1:9" ht="12.75" customHeight="1">
      <c r="A26" s="193" t="s">
        <v>21</v>
      </c>
      <c r="B26" s="193"/>
      <c r="C26" s="193"/>
      <c r="D26" s="193"/>
      <c r="E26" s="193"/>
      <c r="F26" s="193"/>
      <c r="G26" s="15">
        <v>19</v>
      </c>
      <c r="H26" s="126">
        <v>187122577</v>
      </c>
      <c r="I26" s="126">
        <v>187293612</v>
      </c>
    </row>
    <row r="27" spans="1:9" ht="12.75" customHeight="1">
      <c r="A27" s="195" t="s">
        <v>22</v>
      </c>
      <c r="B27" s="195"/>
      <c r="C27" s="195"/>
      <c r="D27" s="195"/>
      <c r="E27" s="195"/>
      <c r="F27" s="195"/>
      <c r="G27" s="16">
        <v>20</v>
      </c>
      <c r="H27" s="33">
        <f>SUM(H28:H37)</f>
        <v>7301534</v>
      </c>
      <c r="I27" s="33">
        <f>SUM(I28:I37)</f>
        <v>7319974</v>
      </c>
    </row>
    <row r="28" spans="1:9" ht="12.75" customHeight="1">
      <c r="A28" s="193" t="s">
        <v>23</v>
      </c>
      <c r="B28" s="193"/>
      <c r="C28" s="193"/>
      <c r="D28" s="193"/>
      <c r="E28" s="193"/>
      <c r="F28" s="193"/>
      <c r="G28" s="15">
        <v>21</v>
      </c>
      <c r="H28" s="126">
        <v>45848</v>
      </c>
      <c r="I28" s="126">
        <v>65848</v>
      </c>
    </row>
    <row r="29" spans="1:9" ht="12.75" customHeight="1">
      <c r="A29" s="193" t="s">
        <v>24</v>
      </c>
      <c r="B29" s="193"/>
      <c r="C29" s="193"/>
      <c r="D29" s="193"/>
      <c r="E29" s="193"/>
      <c r="F29" s="193"/>
      <c r="G29" s="15">
        <v>22</v>
      </c>
      <c r="H29" s="126">
        <v>0</v>
      </c>
      <c r="I29" s="126">
        <v>0</v>
      </c>
    </row>
    <row r="30" spans="1:9" ht="12.75" customHeight="1">
      <c r="A30" s="193" t="s">
        <v>25</v>
      </c>
      <c r="B30" s="193"/>
      <c r="C30" s="193"/>
      <c r="D30" s="193"/>
      <c r="E30" s="193"/>
      <c r="F30" s="193"/>
      <c r="G30" s="15">
        <v>23</v>
      </c>
      <c r="H30" s="126">
        <v>0</v>
      </c>
      <c r="I30" s="126">
        <v>0</v>
      </c>
    </row>
    <row r="31" spans="1:9" ht="24" customHeight="1">
      <c r="A31" s="193" t="s">
        <v>26</v>
      </c>
      <c r="B31" s="193"/>
      <c r="C31" s="193"/>
      <c r="D31" s="193"/>
      <c r="E31" s="193"/>
      <c r="F31" s="193"/>
      <c r="G31" s="15">
        <v>24</v>
      </c>
      <c r="H31" s="126">
        <v>14200</v>
      </c>
      <c r="I31" s="126">
        <v>14200</v>
      </c>
    </row>
    <row r="32" spans="1:9" ht="23.25" customHeight="1">
      <c r="A32" s="193" t="s">
        <v>27</v>
      </c>
      <c r="B32" s="193"/>
      <c r="C32" s="193"/>
      <c r="D32" s="193"/>
      <c r="E32" s="193"/>
      <c r="F32" s="193"/>
      <c r="G32" s="15">
        <v>25</v>
      </c>
      <c r="H32" s="126">
        <v>0</v>
      </c>
      <c r="I32" s="126">
        <v>0</v>
      </c>
    </row>
    <row r="33" spans="1:9" ht="21" customHeight="1">
      <c r="A33" s="193" t="s">
        <v>28</v>
      </c>
      <c r="B33" s="193"/>
      <c r="C33" s="193"/>
      <c r="D33" s="193"/>
      <c r="E33" s="193"/>
      <c r="F33" s="193"/>
      <c r="G33" s="15">
        <v>26</v>
      </c>
      <c r="H33" s="126">
        <v>0</v>
      </c>
      <c r="I33" s="126">
        <v>0</v>
      </c>
    </row>
    <row r="34" spans="1:9" ht="12.75" customHeight="1">
      <c r="A34" s="193" t="s">
        <v>29</v>
      </c>
      <c r="B34" s="193"/>
      <c r="C34" s="193"/>
      <c r="D34" s="193"/>
      <c r="E34" s="193"/>
      <c r="F34" s="193"/>
      <c r="G34" s="15">
        <v>27</v>
      </c>
      <c r="H34" s="126">
        <v>7186916</v>
      </c>
      <c r="I34" s="126">
        <v>7186916</v>
      </c>
    </row>
    <row r="35" spans="1:9" ht="12.75" customHeight="1">
      <c r="A35" s="193" t="s">
        <v>30</v>
      </c>
      <c r="B35" s="193"/>
      <c r="C35" s="193"/>
      <c r="D35" s="193"/>
      <c r="E35" s="193"/>
      <c r="F35" s="193"/>
      <c r="G35" s="15">
        <v>28</v>
      </c>
      <c r="H35" s="126">
        <v>54570</v>
      </c>
      <c r="I35" s="126">
        <v>53010</v>
      </c>
    </row>
    <row r="36" spans="1:9" ht="12.75" customHeight="1">
      <c r="A36" s="193" t="s">
        <v>31</v>
      </c>
      <c r="B36" s="193"/>
      <c r="C36" s="193"/>
      <c r="D36" s="193"/>
      <c r="E36" s="193"/>
      <c r="F36" s="193"/>
      <c r="G36" s="15">
        <v>29</v>
      </c>
      <c r="H36" s="126">
        <v>0</v>
      </c>
      <c r="I36" s="126">
        <v>0</v>
      </c>
    </row>
    <row r="37" spans="1:9" ht="12.75" customHeight="1">
      <c r="A37" s="193" t="s">
        <v>32</v>
      </c>
      <c r="B37" s="193"/>
      <c r="C37" s="193"/>
      <c r="D37" s="193"/>
      <c r="E37" s="193"/>
      <c r="F37" s="193"/>
      <c r="G37" s="15">
        <v>30</v>
      </c>
      <c r="H37" s="126">
        <v>0</v>
      </c>
      <c r="I37" s="126">
        <v>0</v>
      </c>
    </row>
    <row r="38" spans="1:9" ht="12.75" customHeight="1">
      <c r="A38" s="195" t="s">
        <v>33</v>
      </c>
      <c r="B38" s="195"/>
      <c r="C38" s="195"/>
      <c r="D38" s="195"/>
      <c r="E38" s="195"/>
      <c r="F38" s="195"/>
      <c r="G38" s="16">
        <v>31</v>
      </c>
      <c r="H38" s="33">
        <f>H39+H40+H41+H42</f>
        <v>256509</v>
      </c>
      <c r="I38" s="33">
        <f>I39+I40+I41+I42</f>
        <v>251043</v>
      </c>
    </row>
    <row r="39" spans="1:9" ht="12.75" customHeight="1">
      <c r="A39" s="193" t="s">
        <v>34</v>
      </c>
      <c r="B39" s="193"/>
      <c r="C39" s="193"/>
      <c r="D39" s="193"/>
      <c r="E39" s="193"/>
      <c r="F39" s="193"/>
      <c r="G39" s="15">
        <v>32</v>
      </c>
      <c r="H39" s="126">
        <v>0</v>
      </c>
      <c r="I39" s="126">
        <v>0</v>
      </c>
    </row>
    <row r="40" spans="1:9" ht="12.75" customHeight="1">
      <c r="A40" s="193" t="s">
        <v>35</v>
      </c>
      <c r="B40" s="193"/>
      <c r="C40" s="193"/>
      <c r="D40" s="193"/>
      <c r="E40" s="193"/>
      <c r="F40" s="193"/>
      <c r="G40" s="15">
        <v>33</v>
      </c>
      <c r="H40" s="126">
        <v>0</v>
      </c>
      <c r="I40" s="126">
        <v>0</v>
      </c>
    </row>
    <row r="41" spans="1:9" ht="12.75" customHeight="1">
      <c r="A41" s="193" t="s">
        <v>36</v>
      </c>
      <c r="B41" s="193"/>
      <c r="C41" s="193"/>
      <c r="D41" s="193"/>
      <c r="E41" s="193"/>
      <c r="F41" s="193"/>
      <c r="G41" s="15">
        <v>34</v>
      </c>
      <c r="H41" s="126">
        <v>0</v>
      </c>
      <c r="I41" s="126">
        <v>0</v>
      </c>
    </row>
    <row r="42" spans="1:9" ht="12.75" customHeight="1">
      <c r="A42" s="193" t="s">
        <v>37</v>
      </c>
      <c r="B42" s="193"/>
      <c r="C42" s="193"/>
      <c r="D42" s="193"/>
      <c r="E42" s="193"/>
      <c r="F42" s="193"/>
      <c r="G42" s="15">
        <v>35</v>
      </c>
      <c r="H42" s="126">
        <v>256509</v>
      </c>
      <c r="I42" s="126">
        <v>251043</v>
      </c>
    </row>
    <row r="43" spans="1:9" ht="12.75" customHeight="1">
      <c r="A43" s="193" t="s">
        <v>38</v>
      </c>
      <c r="B43" s="193"/>
      <c r="C43" s="193"/>
      <c r="D43" s="193"/>
      <c r="E43" s="193"/>
      <c r="F43" s="193"/>
      <c r="G43" s="15">
        <v>36</v>
      </c>
      <c r="H43" s="126">
        <v>2767079</v>
      </c>
      <c r="I43" s="126">
        <v>2767079</v>
      </c>
    </row>
    <row r="44" spans="1:9" ht="12.75" customHeight="1">
      <c r="A44" s="197" t="s">
        <v>382</v>
      </c>
      <c r="B44" s="197"/>
      <c r="C44" s="197"/>
      <c r="D44" s="197"/>
      <c r="E44" s="197"/>
      <c r="F44" s="197"/>
      <c r="G44" s="16">
        <v>37</v>
      </c>
      <c r="H44" s="33">
        <f>H45+H53+H60+H70</f>
        <v>57795219</v>
      </c>
      <c r="I44" s="33">
        <f>I45+I53+I60+I70</f>
        <v>61880724</v>
      </c>
    </row>
    <row r="45" spans="1:9" ht="12.75" customHeight="1">
      <c r="A45" s="195" t="s">
        <v>39</v>
      </c>
      <c r="B45" s="195"/>
      <c r="C45" s="195"/>
      <c r="D45" s="195"/>
      <c r="E45" s="195"/>
      <c r="F45" s="195"/>
      <c r="G45" s="16">
        <v>38</v>
      </c>
      <c r="H45" s="33">
        <f>SUM(H46:H52)</f>
        <v>25179960</v>
      </c>
      <c r="I45" s="33">
        <f>SUM(I46:I52)</f>
        <v>28277683</v>
      </c>
    </row>
    <row r="46" spans="1:9" ht="12.75" customHeight="1">
      <c r="A46" s="193" t="s">
        <v>40</v>
      </c>
      <c r="B46" s="193"/>
      <c r="C46" s="193"/>
      <c r="D46" s="193"/>
      <c r="E46" s="193"/>
      <c r="F46" s="193"/>
      <c r="G46" s="15">
        <v>39</v>
      </c>
      <c r="H46" s="126">
        <v>35418</v>
      </c>
      <c r="I46" s="126">
        <v>37213</v>
      </c>
    </row>
    <row r="47" spans="1:9" ht="12.75" customHeight="1">
      <c r="A47" s="193" t="s">
        <v>41</v>
      </c>
      <c r="B47" s="193"/>
      <c r="C47" s="193"/>
      <c r="D47" s="193"/>
      <c r="E47" s="193"/>
      <c r="F47" s="193"/>
      <c r="G47" s="15">
        <v>40</v>
      </c>
      <c r="H47" s="126">
        <v>442719</v>
      </c>
      <c r="I47" s="126">
        <v>442719</v>
      </c>
    </row>
    <row r="48" spans="1:9" ht="12.75" customHeight="1">
      <c r="A48" s="193" t="s">
        <v>42</v>
      </c>
      <c r="B48" s="193"/>
      <c r="C48" s="193"/>
      <c r="D48" s="193"/>
      <c r="E48" s="193"/>
      <c r="F48" s="193"/>
      <c r="G48" s="15">
        <v>41</v>
      </c>
      <c r="H48" s="126">
        <v>0</v>
      </c>
      <c r="I48" s="126">
        <v>0</v>
      </c>
    </row>
    <row r="49" spans="1:9" ht="12.75" customHeight="1">
      <c r="A49" s="193" t="s">
        <v>43</v>
      </c>
      <c r="B49" s="193"/>
      <c r="C49" s="193"/>
      <c r="D49" s="193"/>
      <c r="E49" s="193"/>
      <c r="F49" s="193"/>
      <c r="G49" s="15">
        <v>42</v>
      </c>
      <c r="H49" s="126">
        <v>24635659</v>
      </c>
      <c r="I49" s="126">
        <v>27797751</v>
      </c>
    </row>
    <row r="50" spans="1:9" ht="12.75" customHeight="1">
      <c r="A50" s="193" t="s">
        <v>44</v>
      </c>
      <c r="B50" s="193"/>
      <c r="C50" s="193"/>
      <c r="D50" s="193"/>
      <c r="E50" s="193"/>
      <c r="F50" s="193"/>
      <c r="G50" s="15">
        <v>43</v>
      </c>
      <c r="H50" s="126">
        <v>66164</v>
      </c>
      <c r="I50" s="126">
        <v>0</v>
      </c>
    </row>
    <row r="51" spans="1:9" ht="12.75" customHeight="1">
      <c r="A51" s="193" t="s">
        <v>45</v>
      </c>
      <c r="B51" s="193"/>
      <c r="C51" s="193"/>
      <c r="D51" s="193"/>
      <c r="E51" s="193"/>
      <c r="F51" s="193"/>
      <c r="G51" s="15">
        <v>44</v>
      </c>
      <c r="H51" s="126">
        <v>0</v>
      </c>
      <c r="I51" s="126">
        <v>0</v>
      </c>
    </row>
    <row r="52" spans="1:9" ht="12.75" customHeight="1">
      <c r="A52" s="193" t="s">
        <v>46</v>
      </c>
      <c r="B52" s="193"/>
      <c r="C52" s="193"/>
      <c r="D52" s="193"/>
      <c r="E52" s="193"/>
      <c r="F52" s="193"/>
      <c r="G52" s="15">
        <v>45</v>
      </c>
      <c r="H52" s="126">
        <v>0</v>
      </c>
      <c r="I52" s="126">
        <v>0</v>
      </c>
    </row>
    <row r="53" spans="1:9" ht="12.75" customHeight="1">
      <c r="A53" s="195" t="s">
        <v>47</v>
      </c>
      <c r="B53" s="195"/>
      <c r="C53" s="195"/>
      <c r="D53" s="195"/>
      <c r="E53" s="195"/>
      <c r="F53" s="195"/>
      <c r="G53" s="16">
        <v>46</v>
      </c>
      <c r="H53" s="33">
        <f>SUM(H54:H59)</f>
        <v>31455826</v>
      </c>
      <c r="I53" s="33">
        <f>SUM(I54:I59)</f>
        <v>32093989</v>
      </c>
    </row>
    <row r="54" spans="1:9" ht="12.75" customHeight="1">
      <c r="A54" s="193" t="s">
        <v>48</v>
      </c>
      <c r="B54" s="193"/>
      <c r="C54" s="193"/>
      <c r="D54" s="193"/>
      <c r="E54" s="193"/>
      <c r="F54" s="193"/>
      <c r="G54" s="15">
        <v>47</v>
      </c>
      <c r="H54" s="126">
        <v>1289826</v>
      </c>
      <c r="I54" s="126">
        <v>1853284</v>
      </c>
    </row>
    <row r="55" spans="1:9" ht="12.75" customHeight="1">
      <c r="A55" s="193" t="s">
        <v>49</v>
      </c>
      <c r="B55" s="193"/>
      <c r="C55" s="193"/>
      <c r="D55" s="193"/>
      <c r="E55" s="193"/>
      <c r="F55" s="193"/>
      <c r="G55" s="15">
        <v>48</v>
      </c>
      <c r="H55" s="126">
        <v>291712</v>
      </c>
      <c r="I55" s="126">
        <v>291712</v>
      </c>
    </row>
    <row r="56" spans="1:9" ht="12.75" customHeight="1">
      <c r="A56" s="193" t="s">
        <v>50</v>
      </c>
      <c r="B56" s="193"/>
      <c r="C56" s="193"/>
      <c r="D56" s="193"/>
      <c r="E56" s="193"/>
      <c r="F56" s="193"/>
      <c r="G56" s="15">
        <v>49</v>
      </c>
      <c r="H56" s="126">
        <v>27589187</v>
      </c>
      <c r="I56" s="126">
        <v>27935856</v>
      </c>
    </row>
    <row r="57" spans="1:9" ht="12.75" customHeight="1">
      <c r="A57" s="193" t="s">
        <v>51</v>
      </c>
      <c r="B57" s="193"/>
      <c r="C57" s="193"/>
      <c r="D57" s="193"/>
      <c r="E57" s="193"/>
      <c r="F57" s="193"/>
      <c r="G57" s="15">
        <v>50</v>
      </c>
      <c r="H57" s="126">
        <v>1874</v>
      </c>
      <c r="I57" s="126">
        <v>12973</v>
      </c>
    </row>
    <row r="58" spans="1:9" ht="12.75" customHeight="1">
      <c r="A58" s="193" t="s">
        <v>52</v>
      </c>
      <c r="B58" s="193"/>
      <c r="C58" s="193"/>
      <c r="D58" s="193"/>
      <c r="E58" s="193"/>
      <c r="F58" s="193"/>
      <c r="G58" s="15">
        <v>51</v>
      </c>
      <c r="H58" s="126">
        <v>685862</v>
      </c>
      <c r="I58" s="126">
        <v>731418</v>
      </c>
    </row>
    <row r="59" spans="1:9" ht="12.75" customHeight="1">
      <c r="A59" s="193" t="s">
        <v>53</v>
      </c>
      <c r="B59" s="193"/>
      <c r="C59" s="193"/>
      <c r="D59" s="193"/>
      <c r="E59" s="193"/>
      <c r="F59" s="193"/>
      <c r="G59" s="15">
        <v>52</v>
      </c>
      <c r="H59" s="126">
        <v>1597365</v>
      </c>
      <c r="I59" s="126">
        <v>1268746</v>
      </c>
    </row>
    <row r="60" spans="1:9" ht="12.75" customHeight="1">
      <c r="A60" s="195" t="s">
        <v>54</v>
      </c>
      <c r="B60" s="195"/>
      <c r="C60" s="195"/>
      <c r="D60" s="195"/>
      <c r="E60" s="195"/>
      <c r="F60" s="195"/>
      <c r="G60" s="16">
        <v>53</v>
      </c>
      <c r="H60" s="33">
        <f>SUM(H61:H69)</f>
        <v>465547</v>
      </c>
      <c r="I60" s="33">
        <f>SUM(I61:I69)</f>
        <v>390105</v>
      </c>
    </row>
    <row r="61" spans="1:9" ht="12.75" customHeight="1">
      <c r="A61" s="193" t="s">
        <v>23</v>
      </c>
      <c r="B61" s="193"/>
      <c r="C61" s="193"/>
      <c r="D61" s="193"/>
      <c r="E61" s="193"/>
      <c r="F61" s="193"/>
      <c r="G61" s="15">
        <v>54</v>
      </c>
      <c r="H61" s="126">
        <v>0</v>
      </c>
      <c r="I61" s="126">
        <v>0</v>
      </c>
    </row>
    <row r="62" spans="1:9" ht="27" customHeight="1">
      <c r="A62" s="193" t="s">
        <v>24</v>
      </c>
      <c r="B62" s="193"/>
      <c r="C62" s="193"/>
      <c r="D62" s="193"/>
      <c r="E62" s="193"/>
      <c r="F62" s="193"/>
      <c r="G62" s="15">
        <v>55</v>
      </c>
      <c r="H62" s="126">
        <v>0</v>
      </c>
      <c r="I62" s="126">
        <v>0</v>
      </c>
    </row>
    <row r="63" spans="1:9" ht="12.75" customHeight="1">
      <c r="A63" s="193" t="s">
        <v>25</v>
      </c>
      <c r="B63" s="193"/>
      <c r="C63" s="193"/>
      <c r="D63" s="193"/>
      <c r="E63" s="193"/>
      <c r="F63" s="193"/>
      <c r="G63" s="15">
        <v>56</v>
      </c>
      <c r="H63" s="126">
        <v>0</v>
      </c>
      <c r="I63" s="126">
        <v>0</v>
      </c>
    </row>
    <row r="64" spans="1:9" ht="25.5" customHeight="1">
      <c r="A64" s="193" t="s">
        <v>55</v>
      </c>
      <c r="B64" s="193"/>
      <c r="C64" s="193"/>
      <c r="D64" s="193"/>
      <c r="E64" s="193"/>
      <c r="F64" s="193"/>
      <c r="G64" s="15">
        <v>57</v>
      </c>
      <c r="H64" s="126">
        <v>0</v>
      </c>
      <c r="I64" s="126">
        <v>0</v>
      </c>
    </row>
    <row r="65" spans="1:9" ht="21" customHeight="1">
      <c r="A65" s="193" t="s">
        <v>27</v>
      </c>
      <c r="B65" s="193"/>
      <c r="C65" s="193"/>
      <c r="D65" s="193"/>
      <c r="E65" s="193"/>
      <c r="F65" s="193"/>
      <c r="G65" s="15">
        <v>58</v>
      </c>
      <c r="H65" s="126">
        <v>0</v>
      </c>
      <c r="I65" s="126">
        <v>0</v>
      </c>
    </row>
    <row r="66" spans="1:9" ht="21" customHeight="1">
      <c r="A66" s="193" t="s">
        <v>28</v>
      </c>
      <c r="B66" s="193"/>
      <c r="C66" s="193"/>
      <c r="D66" s="193"/>
      <c r="E66" s="193"/>
      <c r="F66" s="193"/>
      <c r="G66" s="15">
        <v>59</v>
      </c>
      <c r="H66" s="126">
        <v>0</v>
      </c>
      <c r="I66" s="126">
        <v>0</v>
      </c>
    </row>
    <row r="67" spans="1:9" ht="12.75" customHeight="1">
      <c r="A67" s="193" t="s">
        <v>29</v>
      </c>
      <c r="B67" s="193"/>
      <c r="C67" s="193"/>
      <c r="D67" s="193"/>
      <c r="E67" s="193"/>
      <c r="F67" s="193"/>
      <c r="G67" s="15">
        <v>60</v>
      </c>
      <c r="H67" s="126">
        <v>0</v>
      </c>
      <c r="I67" s="126">
        <v>0</v>
      </c>
    </row>
    <row r="68" spans="1:9" ht="12.75" customHeight="1">
      <c r="A68" s="193" t="s">
        <v>30</v>
      </c>
      <c r="B68" s="193"/>
      <c r="C68" s="193"/>
      <c r="D68" s="193"/>
      <c r="E68" s="193"/>
      <c r="F68" s="193"/>
      <c r="G68" s="15">
        <v>61</v>
      </c>
      <c r="H68" s="126">
        <v>465547</v>
      </c>
      <c r="I68" s="126">
        <v>390105</v>
      </c>
    </row>
    <row r="69" spans="1:9" ht="12.75" customHeight="1">
      <c r="A69" s="193" t="s">
        <v>56</v>
      </c>
      <c r="B69" s="193"/>
      <c r="C69" s="193"/>
      <c r="D69" s="193"/>
      <c r="E69" s="193"/>
      <c r="F69" s="193"/>
      <c r="G69" s="15">
        <v>62</v>
      </c>
      <c r="H69" s="126">
        <v>0</v>
      </c>
      <c r="I69" s="126">
        <v>0</v>
      </c>
    </row>
    <row r="70" spans="1:9" ht="12.75" customHeight="1">
      <c r="A70" s="193" t="s">
        <v>57</v>
      </c>
      <c r="B70" s="193"/>
      <c r="C70" s="193"/>
      <c r="D70" s="193"/>
      <c r="E70" s="193"/>
      <c r="F70" s="193"/>
      <c r="G70" s="15">
        <v>63</v>
      </c>
      <c r="H70" s="126">
        <v>693886</v>
      </c>
      <c r="I70" s="126">
        <v>1118947</v>
      </c>
    </row>
    <row r="71" spans="1:9" ht="12.75" customHeight="1">
      <c r="A71" s="196" t="s">
        <v>58</v>
      </c>
      <c r="B71" s="196"/>
      <c r="C71" s="196"/>
      <c r="D71" s="196"/>
      <c r="E71" s="196"/>
      <c r="F71" s="196"/>
      <c r="G71" s="15">
        <v>64</v>
      </c>
      <c r="H71" s="126">
        <v>32027</v>
      </c>
      <c r="I71" s="126">
        <v>39014</v>
      </c>
    </row>
    <row r="72" spans="1:9" ht="12.75" customHeight="1">
      <c r="A72" s="197" t="s">
        <v>383</v>
      </c>
      <c r="B72" s="197"/>
      <c r="C72" s="197"/>
      <c r="D72" s="197"/>
      <c r="E72" s="197"/>
      <c r="F72" s="197"/>
      <c r="G72" s="16">
        <v>65</v>
      </c>
      <c r="H72" s="33">
        <f>H8+H9+H44+H71</f>
        <v>334533156</v>
      </c>
      <c r="I72" s="33">
        <f>I8+I9+I44+I71</f>
        <v>336780571</v>
      </c>
    </row>
    <row r="73" spans="1:9" ht="12.75" customHeight="1">
      <c r="A73" s="196" t="s">
        <v>59</v>
      </c>
      <c r="B73" s="196"/>
      <c r="C73" s="196"/>
      <c r="D73" s="196"/>
      <c r="E73" s="196"/>
      <c r="F73" s="196"/>
      <c r="G73" s="15">
        <v>66</v>
      </c>
      <c r="H73" s="126">
        <v>47801087</v>
      </c>
      <c r="I73" s="32">
        <v>58585161</v>
      </c>
    </row>
    <row r="74" spans="1:9" ht="12.75">
      <c r="A74" s="212" t="s">
        <v>60</v>
      </c>
      <c r="B74" s="213"/>
      <c r="C74" s="213"/>
      <c r="D74" s="213"/>
      <c r="E74" s="213"/>
      <c r="F74" s="213"/>
      <c r="G74" s="213"/>
      <c r="H74" s="213"/>
      <c r="I74" s="213"/>
    </row>
    <row r="75" spans="1:9" ht="12.75" customHeight="1">
      <c r="A75" s="197" t="s">
        <v>384</v>
      </c>
      <c r="B75" s="197"/>
      <c r="C75" s="197"/>
      <c r="D75" s="197"/>
      <c r="E75" s="197"/>
      <c r="F75" s="197"/>
      <c r="G75" s="16">
        <v>67</v>
      </c>
      <c r="H75" s="33">
        <f>H76+H77+H78+H84+H85+H89+H92+H95</f>
        <v>148188356</v>
      </c>
      <c r="I75" s="33">
        <f>I76+I77+I78+I84+I85+I89+I92+I95</f>
        <v>135775299</v>
      </c>
    </row>
    <row r="76" spans="1:9" ht="12.75" customHeight="1">
      <c r="A76" s="193" t="s">
        <v>61</v>
      </c>
      <c r="B76" s="193"/>
      <c r="C76" s="193"/>
      <c r="D76" s="193"/>
      <c r="E76" s="193"/>
      <c r="F76" s="193"/>
      <c r="G76" s="15">
        <v>68</v>
      </c>
      <c r="H76" s="126">
        <v>188728900</v>
      </c>
      <c r="I76" s="126">
        <v>188728900</v>
      </c>
    </row>
    <row r="77" spans="1:9" ht="12.75" customHeight="1">
      <c r="A77" s="193" t="s">
        <v>62</v>
      </c>
      <c r="B77" s="193"/>
      <c r="C77" s="193"/>
      <c r="D77" s="193"/>
      <c r="E77" s="193"/>
      <c r="F77" s="193"/>
      <c r="G77" s="15">
        <v>69</v>
      </c>
      <c r="H77" s="126">
        <v>4965780</v>
      </c>
      <c r="I77" s="126">
        <v>0</v>
      </c>
    </row>
    <row r="78" spans="1:9" ht="12.75" customHeight="1">
      <c r="A78" s="195" t="s">
        <v>63</v>
      </c>
      <c r="B78" s="195"/>
      <c r="C78" s="195"/>
      <c r="D78" s="195"/>
      <c r="E78" s="195"/>
      <c r="F78" s="195"/>
      <c r="G78" s="16">
        <v>70</v>
      </c>
      <c r="H78" s="33">
        <f>SUM(H79:H83)</f>
        <v>11279675</v>
      </c>
      <c r="I78" s="33">
        <f>SUM(I79:I83)</f>
        <v>0</v>
      </c>
    </row>
    <row r="79" spans="1:9" ht="12.75" customHeight="1">
      <c r="A79" s="193" t="s">
        <v>64</v>
      </c>
      <c r="B79" s="193"/>
      <c r="C79" s="193"/>
      <c r="D79" s="193"/>
      <c r="E79" s="193"/>
      <c r="F79" s="193"/>
      <c r="G79" s="15">
        <v>71</v>
      </c>
      <c r="H79" s="126">
        <v>11279675</v>
      </c>
      <c r="I79" s="126">
        <v>0</v>
      </c>
    </row>
    <row r="80" spans="1:9" ht="12.75" customHeight="1">
      <c r="A80" s="193" t="s">
        <v>65</v>
      </c>
      <c r="B80" s="193"/>
      <c r="C80" s="193"/>
      <c r="D80" s="193"/>
      <c r="E80" s="193"/>
      <c r="F80" s="193"/>
      <c r="G80" s="15">
        <v>72</v>
      </c>
      <c r="H80" s="126">
        <v>217800</v>
      </c>
      <c r="I80" s="126">
        <v>217800</v>
      </c>
    </row>
    <row r="81" spans="1:9" ht="12.75" customHeight="1">
      <c r="A81" s="193" t="s">
        <v>66</v>
      </c>
      <c r="B81" s="193"/>
      <c r="C81" s="193"/>
      <c r="D81" s="193"/>
      <c r="E81" s="193"/>
      <c r="F81" s="193"/>
      <c r="G81" s="15">
        <v>73</v>
      </c>
      <c r="H81" s="126">
        <v>-217800</v>
      </c>
      <c r="I81" s="126">
        <v>-217800</v>
      </c>
    </row>
    <row r="82" spans="1:9" ht="12.75" customHeight="1">
      <c r="A82" s="193" t="s">
        <v>67</v>
      </c>
      <c r="B82" s="193"/>
      <c r="C82" s="193"/>
      <c r="D82" s="193"/>
      <c r="E82" s="193"/>
      <c r="F82" s="193"/>
      <c r="G82" s="15">
        <v>74</v>
      </c>
      <c r="H82" s="126">
        <v>0</v>
      </c>
      <c r="I82" s="126">
        <v>0</v>
      </c>
    </row>
    <row r="83" spans="1:9" ht="12.75" customHeight="1">
      <c r="A83" s="193" t="s">
        <v>68</v>
      </c>
      <c r="B83" s="193"/>
      <c r="C83" s="193"/>
      <c r="D83" s="193"/>
      <c r="E83" s="193"/>
      <c r="F83" s="193"/>
      <c r="G83" s="15">
        <v>75</v>
      </c>
      <c r="H83" s="126">
        <v>0</v>
      </c>
      <c r="I83" s="126">
        <v>0</v>
      </c>
    </row>
    <row r="84" spans="1:9" ht="12.75" customHeight="1">
      <c r="A84" s="194" t="s">
        <v>69</v>
      </c>
      <c r="B84" s="194"/>
      <c r="C84" s="194"/>
      <c r="D84" s="194"/>
      <c r="E84" s="194"/>
      <c r="F84" s="194"/>
      <c r="G84" s="118">
        <v>76</v>
      </c>
      <c r="H84" s="126">
        <v>84736791</v>
      </c>
      <c r="I84" s="126">
        <v>84736792</v>
      </c>
    </row>
    <row r="85" spans="1:9" ht="12.75" customHeight="1">
      <c r="A85" s="195" t="s">
        <v>70</v>
      </c>
      <c r="B85" s="195"/>
      <c r="C85" s="195"/>
      <c r="D85" s="195"/>
      <c r="E85" s="195"/>
      <c r="F85" s="195"/>
      <c r="G85" s="16">
        <v>77</v>
      </c>
      <c r="H85" s="33">
        <f>H86+H87+H88</f>
        <v>-363000</v>
      </c>
      <c r="I85" s="33">
        <f>I86+I87+I88</f>
        <v>-363000</v>
      </c>
    </row>
    <row r="86" spans="1:9" ht="12.75" customHeight="1">
      <c r="A86" s="193" t="s">
        <v>71</v>
      </c>
      <c r="B86" s="193"/>
      <c r="C86" s="193"/>
      <c r="D86" s="193"/>
      <c r="E86" s="193"/>
      <c r="F86" s="193"/>
      <c r="G86" s="15">
        <v>78</v>
      </c>
      <c r="H86" s="126">
        <v>-363000</v>
      </c>
      <c r="I86" s="126">
        <v>-363000</v>
      </c>
    </row>
    <row r="87" spans="1:9" ht="12.75" customHeight="1">
      <c r="A87" s="193" t="s">
        <v>72</v>
      </c>
      <c r="B87" s="193"/>
      <c r="C87" s="193"/>
      <c r="D87" s="193"/>
      <c r="E87" s="193"/>
      <c r="F87" s="193"/>
      <c r="G87" s="15">
        <v>79</v>
      </c>
      <c r="H87" s="126">
        <v>0</v>
      </c>
      <c r="I87" s="126">
        <v>0</v>
      </c>
    </row>
    <row r="88" spans="1:9" ht="12.75" customHeight="1">
      <c r="A88" s="193" t="s">
        <v>73</v>
      </c>
      <c r="B88" s="193"/>
      <c r="C88" s="193"/>
      <c r="D88" s="193"/>
      <c r="E88" s="193"/>
      <c r="F88" s="193"/>
      <c r="G88" s="15">
        <v>80</v>
      </c>
      <c r="H88" s="126">
        <v>0</v>
      </c>
      <c r="I88" s="126">
        <v>0</v>
      </c>
    </row>
    <row r="89" spans="1:9" ht="12.75" customHeight="1">
      <c r="A89" s="195" t="s">
        <v>74</v>
      </c>
      <c r="B89" s="195"/>
      <c r="C89" s="195"/>
      <c r="D89" s="195"/>
      <c r="E89" s="195"/>
      <c r="F89" s="195"/>
      <c r="G89" s="16">
        <v>81</v>
      </c>
      <c r="H89" s="33">
        <f>H90-H91</f>
        <v>-124420914</v>
      </c>
      <c r="I89" s="33">
        <f>I90-I91</f>
        <v>-129880116</v>
      </c>
    </row>
    <row r="90" spans="1:9" ht="12.75" customHeight="1">
      <c r="A90" s="193" t="s">
        <v>75</v>
      </c>
      <c r="B90" s="193"/>
      <c r="C90" s="193"/>
      <c r="D90" s="193"/>
      <c r="E90" s="193"/>
      <c r="F90" s="193"/>
      <c r="G90" s="15">
        <v>82</v>
      </c>
      <c r="H90" s="126">
        <v>1412593</v>
      </c>
      <c r="I90" s="126">
        <v>0</v>
      </c>
    </row>
    <row r="91" spans="1:9" ht="12.75" customHeight="1">
      <c r="A91" s="193" t="s">
        <v>76</v>
      </c>
      <c r="B91" s="193"/>
      <c r="C91" s="193"/>
      <c r="D91" s="193"/>
      <c r="E91" s="193"/>
      <c r="F91" s="193"/>
      <c r="G91" s="15">
        <v>83</v>
      </c>
      <c r="H91" s="126">
        <v>125833507</v>
      </c>
      <c r="I91" s="126">
        <v>129880116</v>
      </c>
    </row>
    <row r="92" spans="1:9" ht="12.75" customHeight="1">
      <c r="A92" s="195" t="s">
        <v>77</v>
      </c>
      <c r="B92" s="195"/>
      <c r="C92" s="195"/>
      <c r="D92" s="195"/>
      <c r="E92" s="195"/>
      <c r="F92" s="195"/>
      <c r="G92" s="16">
        <v>84</v>
      </c>
      <c r="H92" s="33">
        <f>H93-H94</f>
        <v>-16738876</v>
      </c>
      <c r="I92" s="33">
        <f>I93-I94</f>
        <v>-7447277</v>
      </c>
    </row>
    <row r="93" spans="1:9" ht="12.75" customHeight="1">
      <c r="A93" s="193" t="s">
        <v>78</v>
      </c>
      <c r="B93" s="193"/>
      <c r="C93" s="193"/>
      <c r="D93" s="193"/>
      <c r="E93" s="193"/>
      <c r="F93" s="193"/>
      <c r="G93" s="15">
        <v>85</v>
      </c>
      <c r="H93" s="126">
        <v>0</v>
      </c>
      <c r="I93" s="126">
        <v>0</v>
      </c>
    </row>
    <row r="94" spans="1:9" ht="12.75" customHeight="1">
      <c r="A94" s="193" t="s">
        <v>79</v>
      </c>
      <c r="B94" s="193"/>
      <c r="C94" s="193"/>
      <c r="D94" s="193"/>
      <c r="E94" s="193"/>
      <c r="F94" s="193"/>
      <c r="G94" s="15">
        <v>86</v>
      </c>
      <c r="H94" s="126">
        <v>16738876</v>
      </c>
      <c r="I94" s="126">
        <v>7447277</v>
      </c>
    </row>
    <row r="95" spans="1:9" ht="12.75" customHeight="1">
      <c r="A95" s="193" t="s">
        <v>80</v>
      </c>
      <c r="B95" s="193"/>
      <c r="C95" s="193"/>
      <c r="D95" s="193"/>
      <c r="E95" s="193"/>
      <c r="F95" s="193"/>
      <c r="G95" s="15">
        <v>87</v>
      </c>
      <c r="H95" s="126">
        <v>0</v>
      </c>
      <c r="I95" s="126">
        <v>0</v>
      </c>
    </row>
    <row r="96" spans="1:9" ht="12.75" customHeight="1">
      <c r="A96" s="197" t="s">
        <v>385</v>
      </c>
      <c r="B96" s="197"/>
      <c r="C96" s="197"/>
      <c r="D96" s="197"/>
      <c r="E96" s="197"/>
      <c r="F96" s="197"/>
      <c r="G96" s="16">
        <v>88</v>
      </c>
      <c r="H96" s="33">
        <f>SUM(H97:H102)</f>
        <v>0</v>
      </c>
      <c r="I96" s="33">
        <f>SUM(I97:I102)</f>
        <v>0</v>
      </c>
    </row>
    <row r="97" spans="1:9" ht="12.75" customHeight="1">
      <c r="A97" s="193" t="s">
        <v>81</v>
      </c>
      <c r="B97" s="193"/>
      <c r="C97" s="193"/>
      <c r="D97" s="193"/>
      <c r="E97" s="193"/>
      <c r="F97" s="193"/>
      <c r="G97" s="15">
        <v>89</v>
      </c>
      <c r="H97" s="126">
        <v>0</v>
      </c>
      <c r="I97" s="126">
        <v>0</v>
      </c>
    </row>
    <row r="98" spans="1:9" ht="12.75" customHeight="1">
      <c r="A98" s="193" t="s">
        <v>82</v>
      </c>
      <c r="B98" s="193"/>
      <c r="C98" s="193"/>
      <c r="D98" s="193"/>
      <c r="E98" s="193"/>
      <c r="F98" s="193"/>
      <c r="G98" s="15">
        <v>90</v>
      </c>
      <c r="H98" s="126">
        <v>0</v>
      </c>
      <c r="I98" s="126">
        <v>0</v>
      </c>
    </row>
    <row r="99" spans="1:9" ht="12.75" customHeight="1">
      <c r="A99" s="193" t="s">
        <v>83</v>
      </c>
      <c r="B99" s="193"/>
      <c r="C99" s="193"/>
      <c r="D99" s="193"/>
      <c r="E99" s="193"/>
      <c r="F99" s="193"/>
      <c r="G99" s="15">
        <v>91</v>
      </c>
      <c r="H99" s="126">
        <v>0</v>
      </c>
      <c r="I99" s="126">
        <v>0</v>
      </c>
    </row>
    <row r="100" spans="1:9" ht="12.75" customHeight="1">
      <c r="A100" s="193" t="s">
        <v>84</v>
      </c>
      <c r="B100" s="193"/>
      <c r="C100" s="193"/>
      <c r="D100" s="193"/>
      <c r="E100" s="193"/>
      <c r="F100" s="193"/>
      <c r="G100" s="15">
        <v>92</v>
      </c>
      <c r="H100" s="126">
        <v>0</v>
      </c>
      <c r="I100" s="126">
        <v>0</v>
      </c>
    </row>
    <row r="101" spans="1:9" ht="12.75" customHeight="1">
      <c r="A101" s="193" t="s">
        <v>85</v>
      </c>
      <c r="B101" s="193"/>
      <c r="C101" s="193"/>
      <c r="D101" s="193"/>
      <c r="E101" s="193"/>
      <c r="F101" s="193"/>
      <c r="G101" s="15">
        <v>93</v>
      </c>
      <c r="H101" s="126">
        <v>0</v>
      </c>
      <c r="I101" s="126">
        <v>0</v>
      </c>
    </row>
    <row r="102" spans="1:9" ht="12.75" customHeight="1">
      <c r="A102" s="193" t="s">
        <v>86</v>
      </c>
      <c r="B102" s="193"/>
      <c r="C102" s="193"/>
      <c r="D102" s="193"/>
      <c r="E102" s="193"/>
      <c r="F102" s="193"/>
      <c r="G102" s="15">
        <v>94</v>
      </c>
      <c r="H102" s="126">
        <v>0</v>
      </c>
      <c r="I102" s="126">
        <v>0</v>
      </c>
    </row>
    <row r="103" spans="1:9" ht="12.75" customHeight="1">
      <c r="A103" s="197" t="s">
        <v>386</v>
      </c>
      <c r="B103" s="197"/>
      <c r="C103" s="197"/>
      <c r="D103" s="197"/>
      <c r="E103" s="197"/>
      <c r="F103" s="197"/>
      <c r="G103" s="16">
        <v>95</v>
      </c>
      <c r="H103" s="33">
        <f>SUM(H104:H114)</f>
        <v>61546807</v>
      </c>
      <c r="I103" s="33">
        <f>SUM(I104:I114)</f>
        <v>86339412</v>
      </c>
    </row>
    <row r="104" spans="1:9" ht="12.75" customHeight="1">
      <c r="A104" s="193" t="s">
        <v>87</v>
      </c>
      <c r="B104" s="193"/>
      <c r="C104" s="193"/>
      <c r="D104" s="193"/>
      <c r="E104" s="193"/>
      <c r="F104" s="193"/>
      <c r="G104" s="15">
        <v>96</v>
      </c>
      <c r="H104" s="126">
        <v>0</v>
      </c>
      <c r="I104" s="126">
        <v>0</v>
      </c>
    </row>
    <row r="105" spans="1:9" ht="24" customHeight="1">
      <c r="A105" s="193" t="s">
        <v>88</v>
      </c>
      <c r="B105" s="193"/>
      <c r="C105" s="193"/>
      <c r="D105" s="193"/>
      <c r="E105" s="193"/>
      <c r="F105" s="193"/>
      <c r="G105" s="15">
        <v>97</v>
      </c>
      <c r="H105" s="126">
        <v>23723169</v>
      </c>
      <c r="I105" s="126">
        <v>43650329</v>
      </c>
    </row>
    <row r="106" spans="1:9" ht="12.75" customHeight="1">
      <c r="A106" s="193" t="s">
        <v>89</v>
      </c>
      <c r="B106" s="193"/>
      <c r="C106" s="193"/>
      <c r="D106" s="193"/>
      <c r="E106" s="193"/>
      <c r="F106" s="193"/>
      <c r="G106" s="15">
        <v>98</v>
      </c>
      <c r="H106" s="126">
        <v>0</v>
      </c>
      <c r="I106" s="126">
        <v>0</v>
      </c>
    </row>
    <row r="107" spans="1:9" ht="21" customHeight="1">
      <c r="A107" s="193" t="s">
        <v>90</v>
      </c>
      <c r="B107" s="193"/>
      <c r="C107" s="193"/>
      <c r="D107" s="193"/>
      <c r="E107" s="193"/>
      <c r="F107" s="193"/>
      <c r="G107" s="15">
        <v>99</v>
      </c>
      <c r="H107" s="126">
        <v>0</v>
      </c>
      <c r="I107" s="126">
        <v>0</v>
      </c>
    </row>
    <row r="108" spans="1:9" ht="12.75" customHeight="1">
      <c r="A108" s="193" t="s">
        <v>91</v>
      </c>
      <c r="B108" s="193"/>
      <c r="C108" s="193"/>
      <c r="D108" s="193"/>
      <c r="E108" s="193"/>
      <c r="F108" s="193"/>
      <c r="G108" s="15">
        <v>100</v>
      </c>
      <c r="H108" s="126">
        <v>0</v>
      </c>
      <c r="I108" s="126">
        <v>0</v>
      </c>
    </row>
    <row r="109" spans="1:9" ht="12.75" customHeight="1">
      <c r="A109" s="193" t="s">
        <v>92</v>
      </c>
      <c r="B109" s="193"/>
      <c r="C109" s="193"/>
      <c r="D109" s="193"/>
      <c r="E109" s="193"/>
      <c r="F109" s="193"/>
      <c r="G109" s="15">
        <v>101</v>
      </c>
      <c r="H109" s="126">
        <v>952962</v>
      </c>
      <c r="I109" s="126">
        <v>5810921</v>
      </c>
    </row>
    <row r="110" spans="1:9" ht="12.75" customHeight="1">
      <c r="A110" s="193" t="s">
        <v>93</v>
      </c>
      <c r="B110" s="193"/>
      <c r="C110" s="193"/>
      <c r="D110" s="193"/>
      <c r="E110" s="193"/>
      <c r="F110" s="193"/>
      <c r="G110" s="15">
        <v>102</v>
      </c>
      <c r="H110" s="126">
        <v>0</v>
      </c>
      <c r="I110" s="126">
        <v>0</v>
      </c>
    </row>
    <row r="111" spans="1:9" ht="12.75" customHeight="1">
      <c r="A111" s="193" t="s">
        <v>94</v>
      </c>
      <c r="B111" s="193"/>
      <c r="C111" s="193"/>
      <c r="D111" s="193"/>
      <c r="E111" s="193"/>
      <c r="F111" s="193"/>
      <c r="G111" s="15">
        <v>103</v>
      </c>
      <c r="H111" s="126">
        <v>0</v>
      </c>
      <c r="I111" s="126">
        <v>244409</v>
      </c>
    </row>
    <row r="112" spans="1:9" ht="12.75" customHeight="1">
      <c r="A112" s="193" t="s">
        <v>95</v>
      </c>
      <c r="B112" s="193"/>
      <c r="C112" s="193"/>
      <c r="D112" s="193"/>
      <c r="E112" s="193"/>
      <c r="F112" s="193"/>
      <c r="G112" s="15">
        <v>104</v>
      </c>
      <c r="H112" s="126">
        <v>0</v>
      </c>
      <c r="I112" s="126">
        <v>0</v>
      </c>
    </row>
    <row r="113" spans="1:9" ht="12.75" customHeight="1">
      <c r="A113" s="193" t="s">
        <v>96</v>
      </c>
      <c r="B113" s="193"/>
      <c r="C113" s="193"/>
      <c r="D113" s="193"/>
      <c r="E113" s="193"/>
      <c r="F113" s="193"/>
      <c r="G113" s="15">
        <v>105</v>
      </c>
      <c r="H113" s="126">
        <v>15680116</v>
      </c>
      <c r="I113" s="126">
        <f>17443193-3000000+1000000</f>
        <v>15443193</v>
      </c>
    </row>
    <row r="114" spans="1:9" ht="12.75" customHeight="1">
      <c r="A114" s="193" t="s">
        <v>97</v>
      </c>
      <c r="B114" s="193"/>
      <c r="C114" s="193"/>
      <c r="D114" s="193"/>
      <c r="E114" s="193"/>
      <c r="F114" s="193"/>
      <c r="G114" s="15">
        <v>106</v>
      </c>
      <c r="H114" s="126">
        <v>21190560</v>
      </c>
      <c r="I114" s="126">
        <v>21190560</v>
      </c>
    </row>
    <row r="115" spans="1:9" ht="12.75" customHeight="1">
      <c r="A115" s="197" t="s">
        <v>387</v>
      </c>
      <c r="B115" s="197"/>
      <c r="C115" s="197"/>
      <c r="D115" s="197"/>
      <c r="E115" s="197"/>
      <c r="F115" s="197"/>
      <c r="G115" s="16">
        <v>107</v>
      </c>
      <c r="H115" s="33">
        <f>SUM(H116:H129)</f>
        <v>123980796</v>
      </c>
      <c r="I115" s="33">
        <f>SUM(I116:I129)</f>
        <v>113979635</v>
      </c>
    </row>
    <row r="116" spans="1:9" ht="12.75" customHeight="1">
      <c r="A116" s="193" t="s">
        <v>87</v>
      </c>
      <c r="B116" s="193"/>
      <c r="C116" s="193"/>
      <c r="D116" s="193"/>
      <c r="E116" s="193"/>
      <c r="F116" s="193"/>
      <c r="G116" s="15">
        <v>108</v>
      </c>
      <c r="H116" s="126">
        <v>68118</v>
      </c>
      <c r="I116" s="126">
        <v>327433</v>
      </c>
    </row>
    <row r="117" spans="1:9" ht="21.75" customHeight="1">
      <c r="A117" s="193" t="s">
        <v>88</v>
      </c>
      <c r="B117" s="193"/>
      <c r="C117" s="193"/>
      <c r="D117" s="193"/>
      <c r="E117" s="193"/>
      <c r="F117" s="193"/>
      <c r="G117" s="15">
        <v>109</v>
      </c>
      <c r="H117" s="126">
        <v>50876476</v>
      </c>
      <c r="I117" s="126">
        <v>51928249</v>
      </c>
    </row>
    <row r="118" spans="1:9" ht="12.75" customHeight="1">
      <c r="A118" s="193" t="s">
        <v>89</v>
      </c>
      <c r="B118" s="193"/>
      <c r="C118" s="193"/>
      <c r="D118" s="193"/>
      <c r="E118" s="193"/>
      <c r="F118" s="193"/>
      <c r="G118" s="15">
        <v>110</v>
      </c>
      <c r="H118" s="126">
        <v>0</v>
      </c>
      <c r="I118" s="126">
        <v>0</v>
      </c>
    </row>
    <row r="119" spans="1:9" ht="23.25" customHeight="1">
      <c r="A119" s="193" t="s">
        <v>90</v>
      </c>
      <c r="B119" s="193"/>
      <c r="C119" s="193"/>
      <c r="D119" s="193"/>
      <c r="E119" s="193"/>
      <c r="F119" s="193"/>
      <c r="G119" s="15">
        <v>111</v>
      </c>
      <c r="H119" s="126">
        <v>0</v>
      </c>
      <c r="I119" s="126">
        <v>0</v>
      </c>
    </row>
    <row r="120" spans="1:9" ht="12.75" customHeight="1">
      <c r="A120" s="193" t="s">
        <v>91</v>
      </c>
      <c r="B120" s="193"/>
      <c r="C120" s="193"/>
      <c r="D120" s="193"/>
      <c r="E120" s="193"/>
      <c r="F120" s="193"/>
      <c r="G120" s="15">
        <v>112</v>
      </c>
      <c r="H120" s="126">
        <v>0</v>
      </c>
      <c r="I120" s="126">
        <v>0</v>
      </c>
    </row>
    <row r="121" spans="1:9" ht="12.75" customHeight="1">
      <c r="A121" s="193" t="s">
        <v>92</v>
      </c>
      <c r="B121" s="193"/>
      <c r="C121" s="193"/>
      <c r="D121" s="193"/>
      <c r="E121" s="193"/>
      <c r="F121" s="193"/>
      <c r="G121" s="15">
        <v>113</v>
      </c>
      <c r="H121" s="126">
        <v>19724906</v>
      </c>
      <c r="I121" s="126">
        <v>10447232</v>
      </c>
    </row>
    <row r="122" spans="1:9" ht="12.75" customHeight="1">
      <c r="A122" s="193" t="s">
        <v>93</v>
      </c>
      <c r="B122" s="193"/>
      <c r="C122" s="193"/>
      <c r="D122" s="193"/>
      <c r="E122" s="193"/>
      <c r="F122" s="193"/>
      <c r="G122" s="15">
        <v>114</v>
      </c>
      <c r="H122" s="126">
        <v>20635</v>
      </c>
      <c r="I122" s="126">
        <v>18844</v>
      </c>
    </row>
    <row r="123" spans="1:9" ht="12.75" customHeight="1">
      <c r="A123" s="193" t="s">
        <v>94</v>
      </c>
      <c r="B123" s="193"/>
      <c r="C123" s="193"/>
      <c r="D123" s="193"/>
      <c r="E123" s="193"/>
      <c r="F123" s="193"/>
      <c r="G123" s="15">
        <v>115</v>
      </c>
      <c r="H123" s="126">
        <v>39694702</v>
      </c>
      <c r="I123" s="126">
        <f>35889506+6068</f>
        <v>35895574</v>
      </c>
    </row>
    <row r="124" spans="1:9" ht="12.75">
      <c r="A124" s="193" t="s">
        <v>95</v>
      </c>
      <c r="B124" s="193"/>
      <c r="C124" s="193"/>
      <c r="D124" s="193"/>
      <c r="E124" s="193"/>
      <c r="F124" s="193"/>
      <c r="G124" s="15">
        <v>116</v>
      </c>
      <c r="H124" s="126">
        <v>5007112</v>
      </c>
      <c r="I124" s="126">
        <v>6282239</v>
      </c>
    </row>
    <row r="125" spans="1:9" ht="12.75">
      <c r="A125" s="193" t="s">
        <v>98</v>
      </c>
      <c r="B125" s="193"/>
      <c r="C125" s="193"/>
      <c r="D125" s="193"/>
      <c r="E125" s="193"/>
      <c r="F125" s="193"/>
      <c r="G125" s="15">
        <v>117</v>
      </c>
      <c r="H125" s="126">
        <v>1284330</v>
      </c>
      <c r="I125" s="126">
        <f>1054771</f>
        <v>1054771</v>
      </c>
    </row>
    <row r="126" spans="1:9" ht="12.75">
      <c r="A126" s="193" t="s">
        <v>99</v>
      </c>
      <c r="B126" s="193"/>
      <c r="C126" s="193"/>
      <c r="D126" s="193"/>
      <c r="E126" s="193"/>
      <c r="F126" s="193"/>
      <c r="G126" s="15">
        <v>118</v>
      </c>
      <c r="H126" s="126">
        <v>2814514</v>
      </c>
      <c r="I126" s="126">
        <f>3914263-1000000</f>
        <v>2914263</v>
      </c>
    </row>
    <row r="127" spans="1:9" ht="12.75">
      <c r="A127" s="193" t="s">
        <v>100</v>
      </c>
      <c r="B127" s="193"/>
      <c r="C127" s="193"/>
      <c r="D127" s="193"/>
      <c r="E127" s="193"/>
      <c r="F127" s="193"/>
      <c r="G127" s="15">
        <v>119</v>
      </c>
      <c r="H127" s="126">
        <v>0</v>
      </c>
      <c r="I127" s="126">
        <v>0</v>
      </c>
    </row>
    <row r="128" spans="1:9" ht="12.75">
      <c r="A128" s="193" t="s">
        <v>101</v>
      </c>
      <c r="B128" s="193"/>
      <c r="C128" s="193"/>
      <c r="D128" s="193"/>
      <c r="E128" s="193"/>
      <c r="F128" s="193"/>
      <c r="G128" s="15">
        <v>120</v>
      </c>
      <c r="H128" s="126">
        <v>0</v>
      </c>
      <c r="I128" s="126">
        <v>0</v>
      </c>
    </row>
    <row r="129" spans="1:9" ht="12.75">
      <c r="A129" s="193" t="s">
        <v>102</v>
      </c>
      <c r="B129" s="193"/>
      <c r="C129" s="193"/>
      <c r="D129" s="193"/>
      <c r="E129" s="193"/>
      <c r="F129" s="193"/>
      <c r="G129" s="15">
        <v>121</v>
      </c>
      <c r="H129" s="126">
        <v>4490003</v>
      </c>
      <c r="I129" s="126">
        <f>2111030+3000000</f>
        <v>5111030</v>
      </c>
    </row>
    <row r="130" spans="1:9" ht="21.75" customHeight="1">
      <c r="A130" s="196" t="s">
        <v>103</v>
      </c>
      <c r="B130" s="196"/>
      <c r="C130" s="196"/>
      <c r="D130" s="196"/>
      <c r="E130" s="196"/>
      <c r="F130" s="196"/>
      <c r="G130" s="15">
        <v>122</v>
      </c>
      <c r="H130" s="126">
        <v>817197</v>
      </c>
      <c r="I130" s="126">
        <v>686225</v>
      </c>
    </row>
    <row r="131" spans="1:9" ht="12.75">
      <c r="A131" s="197" t="s">
        <v>388</v>
      </c>
      <c r="B131" s="197"/>
      <c r="C131" s="197"/>
      <c r="D131" s="197"/>
      <c r="E131" s="197"/>
      <c r="F131" s="197"/>
      <c r="G131" s="16">
        <v>123</v>
      </c>
      <c r="H131" s="33">
        <f>H75+H96+H103+H115+H130</f>
        <v>334533156</v>
      </c>
      <c r="I131" s="33">
        <f>I75+I96+I103+I115+I130</f>
        <v>336780571</v>
      </c>
    </row>
    <row r="132" spans="1:9" ht="12.75">
      <c r="A132" s="196" t="s">
        <v>104</v>
      </c>
      <c r="B132" s="196"/>
      <c r="C132" s="196"/>
      <c r="D132" s="196"/>
      <c r="E132" s="196"/>
      <c r="F132" s="196"/>
      <c r="G132" s="15">
        <v>124</v>
      </c>
      <c r="H132" s="126">
        <v>47801087</v>
      </c>
      <c r="I132" s="32">
        <v>58585161</v>
      </c>
    </row>
  </sheetData>
  <sheetProtection sheet="1" objects="1" scenarios="1"/>
  <mergeCells count="132">
    <mergeCell ref="A75:F75"/>
    <mergeCell ref="A76:F76"/>
    <mergeCell ref="A77:F77"/>
    <mergeCell ref="A54:F54"/>
    <mergeCell ref="A55:F55"/>
    <mergeCell ref="A56:F56"/>
    <mergeCell ref="A67:F67"/>
    <mergeCell ref="A61:F61"/>
    <mergeCell ref="A62:F62"/>
    <mergeCell ref="A63:F63"/>
    <mergeCell ref="A91:F91"/>
    <mergeCell ref="A88:F88"/>
    <mergeCell ref="A86:F86"/>
    <mergeCell ref="A87:F87"/>
    <mergeCell ref="A57:F57"/>
    <mergeCell ref="A58:F58"/>
    <mergeCell ref="A59:F59"/>
    <mergeCell ref="A73:F73"/>
    <mergeCell ref="A74:I74"/>
    <mergeCell ref="A60:F60"/>
    <mergeCell ref="A11:F11"/>
    <mergeCell ref="A44:F44"/>
    <mergeCell ref="A28:F28"/>
    <mergeCell ref="A29:F29"/>
    <mergeCell ref="A30:F30"/>
    <mergeCell ref="A34:F34"/>
    <mergeCell ref="A35:F35"/>
    <mergeCell ref="A36:F36"/>
    <mergeCell ref="A18:F18"/>
    <mergeCell ref="A19:F19"/>
    <mergeCell ref="A24:F24"/>
    <mergeCell ref="A51:F51"/>
    <mergeCell ref="A49:F49"/>
    <mergeCell ref="A45:F45"/>
    <mergeCell ref="A46:F46"/>
    <mergeCell ref="A38:F38"/>
    <mergeCell ref="A39:F39"/>
    <mergeCell ref="A50:F50"/>
    <mergeCell ref="A47:F47"/>
    <mergeCell ref="A128:F128"/>
    <mergeCell ref="A123:F123"/>
    <mergeCell ref="A124:F124"/>
    <mergeCell ref="A125:F125"/>
    <mergeCell ref="A96:F96"/>
    <mergeCell ref="A42:F42"/>
    <mergeCell ref="A43:F43"/>
    <mergeCell ref="A48:F48"/>
    <mergeCell ref="A53:F53"/>
    <mergeCell ref="A52:F52"/>
    <mergeCell ref="A102:F102"/>
    <mergeCell ref="A103:F103"/>
    <mergeCell ref="A26:F26"/>
    <mergeCell ref="A27:F27"/>
    <mergeCell ref="A32:F32"/>
    <mergeCell ref="A31:F31"/>
    <mergeCell ref="A37:F37"/>
    <mergeCell ref="A40:F40"/>
    <mergeCell ref="A41:F41"/>
    <mergeCell ref="A33:F33"/>
    <mergeCell ref="A106:F106"/>
    <mergeCell ref="A113:F113"/>
    <mergeCell ref="A114:F114"/>
    <mergeCell ref="A115:F115"/>
    <mergeCell ref="A127:F127"/>
    <mergeCell ref="A120:F120"/>
    <mergeCell ref="A112:F112"/>
    <mergeCell ref="A1:I1"/>
    <mergeCell ref="A2:I2"/>
    <mergeCell ref="A3:I3"/>
    <mergeCell ref="A25:F25"/>
    <mergeCell ref="A12:F12"/>
    <mergeCell ref="A13:F13"/>
    <mergeCell ref="A14:F14"/>
    <mergeCell ref="A20:F20"/>
    <mergeCell ref="A21:F21"/>
    <mergeCell ref="A15:F15"/>
    <mergeCell ref="A22:F22"/>
    <mergeCell ref="A23:F23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71:F71"/>
    <mergeCell ref="A78:F78"/>
    <mergeCell ref="A79:F79"/>
    <mergeCell ref="A72:F72"/>
    <mergeCell ref="A64:F64"/>
    <mergeCell ref="A65:F65"/>
    <mergeCell ref="A66:F66"/>
    <mergeCell ref="A70:F70"/>
    <mergeCell ref="A68:F68"/>
    <mergeCell ref="A69:F69"/>
    <mergeCell ref="A131:F131"/>
    <mergeCell ref="A132:F132"/>
    <mergeCell ref="A89:F89"/>
    <mergeCell ref="A90:F90"/>
    <mergeCell ref="A121:F121"/>
    <mergeCell ref="A122:F122"/>
    <mergeCell ref="A94:F94"/>
    <mergeCell ref="A95:F95"/>
    <mergeCell ref="A129:F129"/>
    <mergeCell ref="A130:F130"/>
    <mergeCell ref="A100:F100"/>
    <mergeCell ref="A101:F101"/>
    <mergeCell ref="A104:F104"/>
    <mergeCell ref="A105:F105"/>
    <mergeCell ref="A117:F117"/>
    <mergeCell ref="A118:F118"/>
    <mergeCell ref="A116:F116"/>
    <mergeCell ref="A126:F126"/>
    <mergeCell ref="A119:F119"/>
    <mergeCell ref="A92:F92"/>
    <mergeCell ref="A93:F93"/>
    <mergeCell ref="A110:F110"/>
    <mergeCell ref="A111:F111"/>
    <mergeCell ref="A107:F107"/>
    <mergeCell ref="A108:F108"/>
    <mergeCell ref="A109:F109"/>
    <mergeCell ref="A98:F98"/>
    <mergeCell ref="A99:F99"/>
    <mergeCell ref="A97:F97"/>
    <mergeCell ref="A80:F80"/>
    <mergeCell ref="A81:F81"/>
    <mergeCell ref="A82:F82"/>
    <mergeCell ref="A83:F83"/>
    <mergeCell ref="A84:F84"/>
    <mergeCell ref="A85:F85"/>
  </mergeCells>
  <conditionalFormatting sqref="H18:I26">
    <cfRule type="cellIs" priority="45" dxfId="0" operator="notEqual" stopIfTrue="1">
      <formula>ROUND(H18,0)</formula>
    </cfRule>
    <cfRule type="cellIs" priority="46" dxfId="6" operator="lessThan" stopIfTrue="1">
      <formula>0</formula>
    </cfRule>
  </conditionalFormatting>
  <conditionalFormatting sqref="H28:I37">
    <cfRule type="cellIs" priority="43" dxfId="0" operator="notEqual" stopIfTrue="1">
      <formula>ROUND(H28,0)</formula>
    </cfRule>
    <cfRule type="cellIs" priority="44" dxfId="6" operator="lessThan" stopIfTrue="1">
      <formula>0</formula>
    </cfRule>
  </conditionalFormatting>
  <conditionalFormatting sqref="H39:I43">
    <cfRule type="cellIs" priority="41" dxfId="0" operator="notEqual" stopIfTrue="1">
      <formula>ROUND(H39,0)</formula>
    </cfRule>
    <cfRule type="cellIs" priority="42" dxfId="6" operator="lessThan" stopIfTrue="1">
      <formula>0</formula>
    </cfRule>
  </conditionalFormatting>
  <conditionalFormatting sqref="H77:I77">
    <cfRule type="cellIs" priority="32" dxfId="0" operator="notEqual" stopIfTrue="1">
      <formula>ROUND(H77,0)</formula>
    </cfRule>
  </conditionalFormatting>
  <conditionalFormatting sqref="H76:I76">
    <cfRule type="cellIs" priority="30" dxfId="0" operator="notEqual" stopIfTrue="1">
      <formula>ROUND(H76,0)</formula>
    </cfRule>
    <cfRule type="cellIs" priority="31" dxfId="6" operator="lessThan" stopIfTrue="1">
      <formula>0</formula>
    </cfRule>
  </conditionalFormatting>
  <conditionalFormatting sqref="H77:I77">
    <cfRule type="cellIs" priority="28" dxfId="0" operator="notEqual" stopIfTrue="1">
      <formula>ROUND(H77,0)</formula>
    </cfRule>
    <cfRule type="cellIs" priority="29" dxfId="6" operator="lessThan" stopIfTrue="1">
      <formula>0</formula>
    </cfRule>
  </conditionalFormatting>
  <conditionalFormatting sqref="H79:I84">
    <cfRule type="cellIs" priority="27" dxfId="0" operator="notEqual" stopIfTrue="1">
      <formula>ROUND(H79,0)</formula>
    </cfRule>
  </conditionalFormatting>
  <conditionalFormatting sqref="H79:I84">
    <cfRule type="cellIs" priority="26" dxfId="0" operator="notEqual" stopIfTrue="1">
      <formula>ROUND(H79,0)</formula>
    </cfRule>
  </conditionalFormatting>
  <conditionalFormatting sqref="H86:I88">
    <cfRule type="cellIs" priority="25" dxfId="0" operator="notEqual" stopIfTrue="1">
      <formula>ROUND(H86,0)</formula>
    </cfRule>
  </conditionalFormatting>
  <conditionalFormatting sqref="H86:I86">
    <cfRule type="cellIs" priority="24" dxfId="0" operator="notEqual" stopIfTrue="1">
      <formula>ROUND(H86,0)</formula>
    </cfRule>
  </conditionalFormatting>
  <conditionalFormatting sqref="H90:I91">
    <cfRule type="cellIs" priority="22" dxfId="0" operator="notEqual" stopIfTrue="1">
      <formula>ROUND(H90,0)</formula>
    </cfRule>
    <cfRule type="cellIs" priority="23" dxfId="6" operator="lessThan" stopIfTrue="1">
      <formula>0</formula>
    </cfRule>
  </conditionalFormatting>
  <conditionalFormatting sqref="H97:I102">
    <cfRule type="cellIs" priority="17" dxfId="0" operator="notEqual" stopIfTrue="1">
      <formula>ROUND(H97,0)</formula>
    </cfRule>
    <cfRule type="cellIs" priority="18" dxfId="6" operator="lessThan" stopIfTrue="1">
      <formula>0</formula>
    </cfRule>
  </conditionalFormatting>
  <conditionalFormatting sqref="H104:I114">
    <cfRule type="cellIs" priority="15" dxfId="0" operator="notEqual" stopIfTrue="1">
      <formula>ROUND(H104,0)</formula>
    </cfRule>
    <cfRule type="cellIs" priority="16" dxfId="6" operator="lessThan" stopIfTrue="1">
      <formula>0</formula>
    </cfRule>
  </conditionalFormatting>
  <conditionalFormatting sqref="H90:I91">
    <cfRule type="cellIs" priority="7" dxfId="0" operator="notEqual" stopIfTrue="1">
      <formula>ROUND(H90,0)</formula>
    </cfRule>
    <cfRule type="cellIs" priority="8" dxfId="6" operator="lessThan" stopIfTrue="1">
      <formula>0</formula>
    </cfRule>
  </conditionalFormatting>
  <conditionalFormatting sqref="I86:I88">
    <cfRule type="cellIs" priority="6" dxfId="0" operator="notEqual" stopIfTrue="1">
      <formula>ROUND(I86,0)</formula>
    </cfRule>
  </conditionalFormatting>
  <conditionalFormatting sqref="I86:I88">
    <cfRule type="cellIs" priority="5" dxfId="0" operator="notEqual" stopIfTrue="1">
      <formula>ROUND(I86,0)</formula>
    </cfRule>
  </conditionalFormatting>
  <conditionalFormatting sqref="H90:I91">
    <cfRule type="cellIs" priority="4" dxfId="0" operator="notEqual" stopIfTrue="1">
      <formula>ROUND(H90,0)</formula>
    </cfRule>
  </conditionalFormatting>
  <conditionalFormatting sqref="H90:I90">
    <cfRule type="cellIs" priority="3" dxfId="0" operator="notEqual" stopIfTrue="1">
      <formula>ROUND(H90,0)</formula>
    </cfRule>
  </conditionalFormatting>
  <conditionalFormatting sqref="H90:I91">
    <cfRule type="cellIs" priority="2" dxfId="0" operator="notEqual" stopIfTrue="1">
      <formula>ROUND(H90,0)</formula>
    </cfRule>
  </conditionalFormatting>
  <conditionalFormatting sqref="H90:I91">
    <cfRule type="cellIs" priority="1" dxfId="0" operator="notEqual" stopIfTrue="1">
      <formula>ROUND(H90,0)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40">
      <selection activeCell="H42" sqref="H42"/>
    </sheetView>
  </sheetViews>
  <sheetFormatPr defaultColWidth="9.140625" defaultRowHeight="12.75"/>
  <cols>
    <col min="1" max="7" width="9.140625" style="17" customWidth="1"/>
    <col min="8" max="11" width="16.00390625" style="35" customWidth="1"/>
    <col min="12" max="16384" width="9.140625" style="17" customWidth="1"/>
  </cols>
  <sheetData>
    <row r="1" spans="1:11" ht="12.75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119"/>
      <c r="K1" s="119"/>
    </row>
    <row r="2" spans="1:11" ht="12.75">
      <c r="A2" s="225" t="s">
        <v>449</v>
      </c>
      <c r="B2" s="209"/>
      <c r="C2" s="209"/>
      <c r="D2" s="209"/>
      <c r="E2" s="209"/>
      <c r="F2" s="209"/>
      <c r="G2" s="209"/>
      <c r="H2" s="209"/>
      <c r="I2" s="209"/>
      <c r="J2" s="119"/>
      <c r="K2" s="119"/>
    </row>
    <row r="3" spans="1:11" ht="12.75">
      <c r="A3" s="230" t="s">
        <v>355</v>
      </c>
      <c r="B3" s="231"/>
      <c r="C3" s="231"/>
      <c r="D3" s="231"/>
      <c r="E3" s="231"/>
      <c r="F3" s="231"/>
      <c r="G3" s="231"/>
      <c r="H3" s="231"/>
      <c r="I3" s="231"/>
      <c r="J3" s="232"/>
      <c r="K3" s="232"/>
    </row>
    <row r="4" spans="1:11" ht="12.75">
      <c r="A4" s="233" t="s">
        <v>444</v>
      </c>
      <c r="B4" s="234"/>
      <c r="C4" s="234"/>
      <c r="D4" s="234"/>
      <c r="E4" s="234"/>
      <c r="F4" s="234"/>
      <c r="G4" s="234"/>
      <c r="H4" s="234"/>
      <c r="I4" s="234"/>
      <c r="J4" s="235"/>
      <c r="K4" s="235"/>
    </row>
    <row r="5" spans="1:11" ht="21.75" customHeight="1">
      <c r="A5" s="229" t="s">
        <v>2</v>
      </c>
      <c r="B5" s="204"/>
      <c r="C5" s="204"/>
      <c r="D5" s="204"/>
      <c r="E5" s="204"/>
      <c r="F5" s="204"/>
      <c r="G5" s="229" t="s">
        <v>107</v>
      </c>
      <c r="H5" s="236" t="s">
        <v>380</v>
      </c>
      <c r="I5" s="237"/>
      <c r="J5" s="236" t="s">
        <v>347</v>
      </c>
      <c r="K5" s="237"/>
    </row>
    <row r="6" spans="1:11" ht="12.75">
      <c r="A6" s="204"/>
      <c r="B6" s="204"/>
      <c r="C6" s="204"/>
      <c r="D6" s="204"/>
      <c r="E6" s="204"/>
      <c r="F6" s="204"/>
      <c r="G6" s="20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6">
        <v>1</v>
      </c>
      <c r="B7" s="202"/>
      <c r="C7" s="202"/>
      <c r="D7" s="202"/>
      <c r="E7" s="202"/>
      <c r="F7" s="20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16">
        <v>125</v>
      </c>
      <c r="H8" s="36">
        <f>SUM(H9:H13)</f>
        <v>70449499</v>
      </c>
      <c r="I8" s="36">
        <f>SUM(I9:I13)</f>
        <v>38872727</v>
      </c>
      <c r="J8" s="36">
        <f>SUM(J9:J13)</f>
        <v>72492382</v>
      </c>
      <c r="K8" s="36">
        <f>SUM(K9:K13)</f>
        <v>37323470</v>
      </c>
    </row>
    <row r="9" spans="1:11" ht="12.75">
      <c r="A9" s="193" t="s">
        <v>121</v>
      </c>
      <c r="B9" s="193"/>
      <c r="C9" s="193"/>
      <c r="D9" s="193"/>
      <c r="E9" s="193"/>
      <c r="F9" s="193"/>
      <c r="G9" s="15">
        <v>126</v>
      </c>
      <c r="H9" s="32">
        <v>0</v>
      </c>
      <c r="I9" s="32">
        <v>0</v>
      </c>
      <c r="J9" s="126">
        <v>2015091</v>
      </c>
      <c r="K9" s="126">
        <f>J9-1019981</f>
        <v>995110</v>
      </c>
    </row>
    <row r="10" spans="1:11" ht="12.75">
      <c r="A10" s="193" t="s">
        <v>122</v>
      </c>
      <c r="B10" s="193"/>
      <c r="C10" s="193"/>
      <c r="D10" s="193"/>
      <c r="E10" s="193"/>
      <c r="F10" s="193"/>
      <c r="G10" s="15">
        <v>127</v>
      </c>
      <c r="H10" s="32">
        <f>30885765+38872727</f>
        <v>69758492</v>
      </c>
      <c r="I10" s="32">
        <v>38431492</v>
      </c>
      <c r="J10" s="126">
        <f>70737527-2015091</f>
        <v>68722436</v>
      </c>
      <c r="K10" s="126">
        <f>J10-33864104+1019980</f>
        <v>35878312</v>
      </c>
    </row>
    <row r="11" spans="1:11" ht="12.75">
      <c r="A11" s="193" t="s">
        <v>123</v>
      </c>
      <c r="B11" s="193"/>
      <c r="C11" s="193"/>
      <c r="D11" s="193"/>
      <c r="E11" s="193"/>
      <c r="F11" s="193"/>
      <c r="G11" s="15">
        <v>128</v>
      </c>
      <c r="H11" s="32">
        <v>0</v>
      </c>
      <c r="I11" s="32">
        <v>0</v>
      </c>
      <c r="J11" s="126">
        <v>0</v>
      </c>
      <c r="K11" s="126">
        <v>0</v>
      </c>
    </row>
    <row r="12" spans="1:11" ht="12.75">
      <c r="A12" s="193" t="s">
        <v>124</v>
      </c>
      <c r="B12" s="193"/>
      <c r="C12" s="193"/>
      <c r="D12" s="193"/>
      <c r="E12" s="193"/>
      <c r="F12" s="193"/>
      <c r="G12" s="15">
        <v>129</v>
      </c>
      <c r="H12" s="32">
        <v>0</v>
      </c>
      <c r="I12" s="32">
        <v>0</v>
      </c>
      <c r="J12" s="126">
        <v>0</v>
      </c>
      <c r="K12" s="126">
        <v>0</v>
      </c>
    </row>
    <row r="13" spans="1:11" ht="12.75">
      <c r="A13" s="193" t="s">
        <v>125</v>
      </c>
      <c r="B13" s="193"/>
      <c r="C13" s="193"/>
      <c r="D13" s="193"/>
      <c r="E13" s="193"/>
      <c r="F13" s="193"/>
      <c r="G13" s="15">
        <v>130</v>
      </c>
      <c r="H13" s="32">
        <f>249772+441235</f>
        <v>691007</v>
      </c>
      <c r="I13" s="32">
        <v>441235</v>
      </c>
      <c r="J13" s="126">
        <v>1754855</v>
      </c>
      <c r="K13" s="126">
        <f>J13-1304807</f>
        <v>450048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16">
        <v>131</v>
      </c>
      <c r="H14" s="36">
        <f>H15+H16+H20+H24+H25+H26+H29+H36</f>
        <v>75351626</v>
      </c>
      <c r="I14" s="36">
        <f>I15+I16+I20+I24+I25+I26+I29+I36</f>
        <v>41557418</v>
      </c>
      <c r="J14" s="36">
        <f>J15+J16+J20+J24+J25+J26+J29+J36</f>
        <v>78371087</v>
      </c>
      <c r="K14" s="36">
        <f>K15+K16+K20+K24+K25+K26+K29+K36</f>
        <v>39030105</v>
      </c>
    </row>
    <row r="15" spans="1:11" ht="12.75">
      <c r="A15" s="193" t="s">
        <v>108</v>
      </c>
      <c r="B15" s="193"/>
      <c r="C15" s="193"/>
      <c r="D15" s="193"/>
      <c r="E15" s="193"/>
      <c r="F15" s="193"/>
      <c r="G15" s="15">
        <v>132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195" t="s">
        <v>127</v>
      </c>
      <c r="B16" s="195"/>
      <c r="C16" s="195"/>
      <c r="D16" s="195"/>
      <c r="E16" s="195"/>
      <c r="F16" s="195"/>
      <c r="G16" s="16">
        <v>133</v>
      </c>
      <c r="H16" s="36">
        <f>SUM(H17:H19)</f>
        <v>58409876</v>
      </c>
      <c r="I16" s="36">
        <f>SUM(I17:I19)</f>
        <v>32637421</v>
      </c>
      <c r="J16" s="36">
        <f>SUM(J17:J19)</f>
        <v>61060434</v>
      </c>
      <c r="K16" s="36">
        <f>SUM(K17:K19)</f>
        <v>32280289</v>
      </c>
    </row>
    <row r="17" spans="1:11" ht="12.75">
      <c r="A17" s="220" t="s">
        <v>128</v>
      </c>
      <c r="B17" s="220"/>
      <c r="C17" s="220"/>
      <c r="D17" s="220"/>
      <c r="E17" s="220"/>
      <c r="F17" s="220"/>
      <c r="G17" s="15">
        <v>134</v>
      </c>
      <c r="H17" s="32">
        <f>852126+735320</f>
        <v>1587446</v>
      </c>
      <c r="I17" s="32">
        <v>735320</v>
      </c>
      <c r="J17" s="126">
        <v>1430615</v>
      </c>
      <c r="K17" s="126">
        <f>J17-753468</f>
        <v>677147</v>
      </c>
    </row>
    <row r="18" spans="1:11" ht="12.75">
      <c r="A18" s="220" t="s">
        <v>129</v>
      </c>
      <c r="B18" s="220"/>
      <c r="C18" s="220"/>
      <c r="D18" s="220"/>
      <c r="E18" s="220"/>
      <c r="F18" s="220"/>
      <c r="G18" s="15">
        <v>135</v>
      </c>
      <c r="H18" s="32">
        <f>22937910+29796835</f>
        <v>52734745</v>
      </c>
      <c r="I18" s="32">
        <v>29796835</v>
      </c>
      <c r="J18" s="126">
        <v>52643353</v>
      </c>
      <c r="K18" s="126">
        <f>J18-25147825</f>
        <v>27495528</v>
      </c>
    </row>
    <row r="19" spans="1:11" ht="12.75">
      <c r="A19" s="220" t="s">
        <v>130</v>
      </c>
      <c r="B19" s="220"/>
      <c r="C19" s="220"/>
      <c r="D19" s="220"/>
      <c r="E19" s="220"/>
      <c r="F19" s="220"/>
      <c r="G19" s="15">
        <v>136</v>
      </c>
      <c r="H19" s="32">
        <f>1982419+2105266</f>
        <v>4087685</v>
      </c>
      <c r="I19" s="32">
        <v>2105266</v>
      </c>
      <c r="J19" s="126">
        <v>6986466</v>
      </c>
      <c r="K19" s="126">
        <f>J19-2878852</f>
        <v>4107614</v>
      </c>
    </row>
    <row r="20" spans="1:11" ht="12.75">
      <c r="A20" s="195" t="s">
        <v>131</v>
      </c>
      <c r="B20" s="195"/>
      <c r="C20" s="195"/>
      <c r="D20" s="195"/>
      <c r="E20" s="195"/>
      <c r="F20" s="195"/>
      <c r="G20" s="16">
        <v>137</v>
      </c>
      <c r="H20" s="36">
        <f>SUM(H21:H23)</f>
        <v>10956430</v>
      </c>
      <c r="I20" s="36">
        <f>SUM(I21:I23)</f>
        <v>5489246</v>
      </c>
      <c r="J20" s="36">
        <f>SUM(J21:J23)</f>
        <v>9316631</v>
      </c>
      <c r="K20" s="36">
        <f>SUM(K21:K23)</f>
        <v>4245498</v>
      </c>
    </row>
    <row r="21" spans="1:11" ht="12.75">
      <c r="A21" s="220" t="s">
        <v>109</v>
      </c>
      <c r="B21" s="220"/>
      <c r="C21" s="220"/>
      <c r="D21" s="220"/>
      <c r="E21" s="220"/>
      <c r="F21" s="220"/>
      <c r="G21" s="15">
        <v>138</v>
      </c>
      <c r="H21" s="32">
        <v>6980685</v>
      </c>
      <c r="I21" s="32">
        <v>3485084</v>
      </c>
      <c r="J21" s="126">
        <v>5929378</v>
      </c>
      <c r="K21" s="126">
        <f>J21-3228482</f>
        <v>2700896</v>
      </c>
    </row>
    <row r="22" spans="1:11" ht="12.75">
      <c r="A22" s="220" t="s">
        <v>110</v>
      </c>
      <c r="B22" s="220"/>
      <c r="C22" s="220"/>
      <c r="D22" s="220"/>
      <c r="E22" s="220"/>
      <c r="F22" s="220"/>
      <c r="G22" s="15">
        <v>139</v>
      </c>
      <c r="H22" s="32">
        <v>2427440</v>
      </c>
      <c r="I22" s="32">
        <v>1228958</v>
      </c>
      <c r="J22" s="126">
        <v>2077016</v>
      </c>
      <c r="K22" s="126">
        <f>J22-1126911</f>
        <v>950105</v>
      </c>
    </row>
    <row r="23" spans="1:11" ht="12.75">
      <c r="A23" s="220" t="s">
        <v>111</v>
      </c>
      <c r="B23" s="220"/>
      <c r="C23" s="220"/>
      <c r="D23" s="220"/>
      <c r="E23" s="220"/>
      <c r="F23" s="220"/>
      <c r="G23" s="15">
        <v>140</v>
      </c>
      <c r="H23" s="32">
        <v>1548305</v>
      </c>
      <c r="I23" s="32">
        <v>775204</v>
      </c>
      <c r="J23" s="126">
        <v>1310237</v>
      </c>
      <c r="K23" s="126">
        <f>J23-715740</f>
        <v>594497</v>
      </c>
    </row>
    <row r="24" spans="1:11" ht="12.75">
      <c r="A24" s="193" t="s">
        <v>112</v>
      </c>
      <c r="B24" s="193"/>
      <c r="C24" s="193"/>
      <c r="D24" s="193"/>
      <c r="E24" s="193"/>
      <c r="F24" s="193"/>
      <c r="G24" s="15">
        <v>141</v>
      </c>
      <c r="H24" s="32">
        <v>1463558</v>
      </c>
      <c r="I24" s="32">
        <v>702200</v>
      </c>
      <c r="J24" s="126">
        <v>2112126</v>
      </c>
      <c r="K24" s="126">
        <f>J24-1082182</f>
        <v>1029944</v>
      </c>
    </row>
    <row r="25" spans="1:11" ht="12.75">
      <c r="A25" s="193" t="s">
        <v>113</v>
      </c>
      <c r="B25" s="193"/>
      <c r="C25" s="193"/>
      <c r="D25" s="193"/>
      <c r="E25" s="193"/>
      <c r="F25" s="193"/>
      <c r="G25" s="15">
        <v>142</v>
      </c>
      <c r="H25" s="32">
        <f>4307330+151970</f>
        <v>4459300</v>
      </c>
      <c r="I25" s="32">
        <f>2534599+151970</f>
        <v>2686569</v>
      </c>
      <c r="J25" s="126">
        <v>5415107</v>
      </c>
      <c r="K25" s="126">
        <f>J25-4028537</f>
        <v>1386570</v>
      </c>
    </row>
    <row r="26" spans="1:11" ht="12.75">
      <c r="A26" s="195" t="s">
        <v>132</v>
      </c>
      <c r="B26" s="195"/>
      <c r="C26" s="195"/>
      <c r="D26" s="195"/>
      <c r="E26" s="195"/>
      <c r="F26" s="195"/>
      <c r="G26" s="16">
        <v>143</v>
      </c>
      <c r="H26" s="36">
        <f>H27+H28</f>
        <v>0</v>
      </c>
      <c r="I26" s="36">
        <f>I27+I28</f>
        <v>0</v>
      </c>
      <c r="J26" s="36">
        <f>J27+J28</f>
        <v>33967</v>
      </c>
      <c r="K26" s="36">
        <f>K27+K28</f>
        <v>0</v>
      </c>
    </row>
    <row r="27" spans="1:11" ht="12.75">
      <c r="A27" s="220" t="s">
        <v>133</v>
      </c>
      <c r="B27" s="220"/>
      <c r="C27" s="220"/>
      <c r="D27" s="220"/>
      <c r="E27" s="220"/>
      <c r="F27" s="220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 ht="12.75">
      <c r="A28" s="220" t="s">
        <v>134</v>
      </c>
      <c r="B28" s="220"/>
      <c r="C28" s="220"/>
      <c r="D28" s="220"/>
      <c r="E28" s="220"/>
      <c r="F28" s="220"/>
      <c r="G28" s="15">
        <v>145</v>
      </c>
      <c r="H28" s="32">
        <v>0</v>
      </c>
      <c r="I28" s="32">
        <v>0</v>
      </c>
      <c r="J28" s="126">
        <v>33967</v>
      </c>
      <c r="K28" s="126">
        <f>J28-33967</f>
        <v>0</v>
      </c>
    </row>
    <row r="29" spans="1:11" ht="12.75">
      <c r="A29" s="195" t="s">
        <v>135</v>
      </c>
      <c r="B29" s="195"/>
      <c r="C29" s="195"/>
      <c r="D29" s="195"/>
      <c r="E29" s="195"/>
      <c r="F29" s="195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0</v>
      </c>
      <c r="K29" s="36">
        <f>SUM(K30:K35)</f>
        <v>0</v>
      </c>
    </row>
    <row r="30" spans="1:11" ht="12.75">
      <c r="A30" s="220" t="s">
        <v>136</v>
      </c>
      <c r="B30" s="220"/>
      <c r="C30" s="220"/>
      <c r="D30" s="220"/>
      <c r="E30" s="220"/>
      <c r="F30" s="220"/>
      <c r="G30" s="15">
        <v>147</v>
      </c>
      <c r="H30" s="32">
        <v>0</v>
      </c>
      <c r="I30" s="32">
        <v>0</v>
      </c>
      <c r="J30" s="126">
        <v>0</v>
      </c>
      <c r="K30" s="32">
        <v>0</v>
      </c>
    </row>
    <row r="31" spans="1:11" ht="12.75">
      <c r="A31" s="220" t="s">
        <v>137</v>
      </c>
      <c r="B31" s="220"/>
      <c r="C31" s="220"/>
      <c r="D31" s="220"/>
      <c r="E31" s="220"/>
      <c r="F31" s="220"/>
      <c r="G31" s="15">
        <v>148</v>
      </c>
      <c r="H31" s="32">
        <v>0</v>
      </c>
      <c r="I31" s="32">
        <v>0</v>
      </c>
      <c r="J31" s="126">
        <v>0</v>
      </c>
      <c r="K31" s="32">
        <v>0</v>
      </c>
    </row>
    <row r="32" spans="1:11" ht="12.75">
      <c r="A32" s="220" t="s">
        <v>138</v>
      </c>
      <c r="B32" s="220"/>
      <c r="C32" s="220"/>
      <c r="D32" s="220"/>
      <c r="E32" s="220"/>
      <c r="F32" s="220"/>
      <c r="G32" s="15">
        <v>149</v>
      </c>
      <c r="H32" s="32">
        <v>0</v>
      </c>
      <c r="I32" s="32">
        <v>0</v>
      </c>
      <c r="J32" s="126">
        <v>0</v>
      </c>
      <c r="K32" s="32">
        <v>0</v>
      </c>
    </row>
    <row r="33" spans="1:11" ht="12.75">
      <c r="A33" s="220" t="s">
        <v>139</v>
      </c>
      <c r="B33" s="220"/>
      <c r="C33" s="220"/>
      <c r="D33" s="220"/>
      <c r="E33" s="220"/>
      <c r="F33" s="220"/>
      <c r="G33" s="15">
        <v>150</v>
      </c>
      <c r="H33" s="32">
        <v>0</v>
      </c>
      <c r="I33" s="32">
        <v>0</v>
      </c>
      <c r="J33" s="126">
        <v>0</v>
      </c>
      <c r="K33" s="32">
        <v>0</v>
      </c>
    </row>
    <row r="34" spans="1:11" ht="12.75">
      <c r="A34" s="220" t="s">
        <v>140</v>
      </c>
      <c r="B34" s="220"/>
      <c r="C34" s="220"/>
      <c r="D34" s="220"/>
      <c r="E34" s="220"/>
      <c r="F34" s="220"/>
      <c r="G34" s="15">
        <v>151</v>
      </c>
      <c r="H34" s="32">
        <v>0</v>
      </c>
      <c r="I34" s="32">
        <v>0</v>
      </c>
      <c r="J34" s="126">
        <v>0</v>
      </c>
      <c r="K34" s="32">
        <v>0</v>
      </c>
    </row>
    <row r="35" spans="1:11" ht="12.75">
      <c r="A35" s="220" t="s">
        <v>141</v>
      </c>
      <c r="B35" s="220"/>
      <c r="C35" s="220"/>
      <c r="D35" s="220"/>
      <c r="E35" s="220"/>
      <c r="F35" s="220"/>
      <c r="G35" s="15">
        <v>152</v>
      </c>
      <c r="H35" s="32">
        <v>0</v>
      </c>
      <c r="I35" s="32">
        <v>0</v>
      </c>
      <c r="J35" s="126">
        <v>0</v>
      </c>
      <c r="K35" s="32">
        <v>0</v>
      </c>
    </row>
    <row r="36" spans="1:11" ht="12.75">
      <c r="A36" s="193" t="s">
        <v>114</v>
      </c>
      <c r="B36" s="193"/>
      <c r="C36" s="193"/>
      <c r="D36" s="193"/>
      <c r="E36" s="193"/>
      <c r="F36" s="193"/>
      <c r="G36" s="15">
        <v>153</v>
      </c>
      <c r="H36" s="32">
        <v>62462</v>
      </c>
      <c r="I36" s="32">
        <v>41982</v>
      </c>
      <c r="J36" s="126">
        <v>432822</v>
      </c>
      <c r="K36" s="126">
        <f>J36-345018</f>
        <v>87804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16">
        <v>154</v>
      </c>
      <c r="H37" s="36">
        <f>SUM(H38:H47)</f>
        <v>1014139</v>
      </c>
      <c r="I37" s="36">
        <f>SUM(I38:I47)</f>
        <v>989376</v>
      </c>
      <c r="J37" s="36">
        <f>SUM(J38:J47)</f>
        <v>711718</v>
      </c>
      <c r="K37" s="36">
        <f>SUM(K38:K47)</f>
        <v>52817</v>
      </c>
    </row>
    <row r="38" spans="1:11" ht="12.75">
      <c r="A38" s="193" t="s">
        <v>143</v>
      </c>
      <c r="B38" s="193"/>
      <c r="C38" s="193"/>
      <c r="D38" s="193"/>
      <c r="E38" s="193"/>
      <c r="F38" s="193"/>
      <c r="G38" s="15">
        <v>155</v>
      </c>
      <c r="H38" s="32">
        <v>0</v>
      </c>
      <c r="I38" s="32">
        <v>0</v>
      </c>
      <c r="J38" s="126">
        <v>0</v>
      </c>
      <c r="K38" s="126">
        <v>0</v>
      </c>
    </row>
    <row r="39" spans="1:11" ht="24.75" customHeight="1">
      <c r="A39" s="193" t="s">
        <v>144</v>
      </c>
      <c r="B39" s="193"/>
      <c r="C39" s="193"/>
      <c r="D39" s="193"/>
      <c r="E39" s="193"/>
      <c r="F39" s="193"/>
      <c r="G39" s="15">
        <v>156</v>
      </c>
      <c r="H39" s="32">
        <v>0</v>
      </c>
      <c r="I39" s="32">
        <v>0</v>
      </c>
      <c r="J39" s="126">
        <v>0</v>
      </c>
      <c r="K39" s="126">
        <v>0</v>
      </c>
    </row>
    <row r="40" spans="1:11" ht="24.75" customHeight="1">
      <c r="A40" s="193" t="s">
        <v>145</v>
      </c>
      <c r="B40" s="193"/>
      <c r="C40" s="193"/>
      <c r="D40" s="193"/>
      <c r="E40" s="193"/>
      <c r="F40" s="193"/>
      <c r="G40" s="15">
        <v>157</v>
      </c>
      <c r="H40" s="32">
        <v>0</v>
      </c>
      <c r="I40" s="32">
        <v>0</v>
      </c>
      <c r="J40" s="126">
        <v>0</v>
      </c>
      <c r="K40" s="126">
        <v>0</v>
      </c>
    </row>
    <row r="41" spans="1:11" ht="24.75" customHeight="1">
      <c r="A41" s="193" t="s">
        <v>146</v>
      </c>
      <c r="B41" s="193"/>
      <c r="C41" s="193"/>
      <c r="D41" s="193"/>
      <c r="E41" s="193"/>
      <c r="F41" s="193"/>
      <c r="G41" s="15">
        <v>158</v>
      </c>
      <c r="H41" s="32">
        <v>0</v>
      </c>
      <c r="I41" s="32">
        <v>0</v>
      </c>
      <c r="J41" s="126">
        <v>0</v>
      </c>
      <c r="K41" s="126">
        <v>0</v>
      </c>
    </row>
    <row r="42" spans="1:11" ht="24.75" customHeight="1">
      <c r="A42" s="193" t="s">
        <v>147</v>
      </c>
      <c r="B42" s="193"/>
      <c r="C42" s="193"/>
      <c r="D42" s="193"/>
      <c r="E42" s="193"/>
      <c r="F42" s="193"/>
      <c r="G42" s="15">
        <v>159</v>
      </c>
      <c r="H42" s="32">
        <v>0</v>
      </c>
      <c r="I42" s="32">
        <v>0</v>
      </c>
      <c r="J42" s="126">
        <v>5764</v>
      </c>
      <c r="K42" s="126">
        <f>J42-5764</f>
        <v>0</v>
      </c>
    </row>
    <row r="43" spans="1:11" ht="12.75">
      <c r="A43" s="193" t="s">
        <v>148</v>
      </c>
      <c r="B43" s="193"/>
      <c r="C43" s="193"/>
      <c r="D43" s="193"/>
      <c r="E43" s="193"/>
      <c r="F43" s="193"/>
      <c r="G43" s="15">
        <v>160</v>
      </c>
      <c r="H43" s="32">
        <v>0</v>
      </c>
      <c r="I43" s="32">
        <v>0</v>
      </c>
      <c r="J43" s="126">
        <v>0</v>
      </c>
      <c r="K43" s="126">
        <v>0</v>
      </c>
    </row>
    <row r="44" spans="1:11" ht="12.75">
      <c r="A44" s="193" t="s">
        <v>149</v>
      </c>
      <c r="B44" s="193"/>
      <c r="C44" s="193"/>
      <c r="D44" s="193"/>
      <c r="E44" s="193"/>
      <c r="F44" s="193"/>
      <c r="G44" s="15">
        <v>161</v>
      </c>
      <c r="H44" s="32">
        <v>1014139</v>
      </c>
      <c r="I44" s="32">
        <f>922672+66704</f>
        <v>989376</v>
      </c>
      <c r="J44" s="126">
        <v>690238</v>
      </c>
      <c r="K44" s="126">
        <f>J44-652391</f>
        <v>37847</v>
      </c>
    </row>
    <row r="45" spans="1:11" ht="12.75">
      <c r="A45" s="193" t="s">
        <v>150</v>
      </c>
      <c r="B45" s="193"/>
      <c r="C45" s="193"/>
      <c r="D45" s="193"/>
      <c r="E45" s="193"/>
      <c r="F45" s="193"/>
      <c r="G45" s="15">
        <v>162</v>
      </c>
      <c r="H45" s="32">
        <v>0</v>
      </c>
      <c r="I45" s="32">
        <v>0</v>
      </c>
      <c r="J45" s="126">
        <v>15716</v>
      </c>
      <c r="K45" s="126">
        <f>J45-746</f>
        <v>14970</v>
      </c>
    </row>
    <row r="46" spans="1:11" ht="12.75">
      <c r="A46" s="193" t="s">
        <v>151</v>
      </c>
      <c r="B46" s="193"/>
      <c r="C46" s="193"/>
      <c r="D46" s="193"/>
      <c r="E46" s="193"/>
      <c r="F46" s="193"/>
      <c r="G46" s="15">
        <v>163</v>
      </c>
      <c r="H46" s="32">
        <v>0</v>
      </c>
      <c r="I46" s="32">
        <v>0</v>
      </c>
      <c r="J46" s="126">
        <v>0</v>
      </c>
      <c r="K46" s="126">
        <v>0</v>
      </c>
    </row>
    <row r="47" spans="1:11" ht="12.75">
      <c r="A47" s="193" t="s">
        <v>152</v>
      </c>
      <c r="B47" s="193"/>
      <c r="C47" s="193"/>
      <c r="D47" s="193"/>
      <c r="E47" s="193"/>
      <c r="F47" s="193"/>
      <c r="G47" s="15">
        <v>164</v>
      </c>
      <c r="H47" s="32">
        <v>0</v>
      </c>
      <c r="I47" s="32">
        <v>0</v>
      </c>
      <c r="J47" s="126">
        <v>0</v>
      </c>
      <c r="K47" s="126">
        <v>0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16">
        <v>165</v>
      </c>
      <c r="H48" s="36">
        <f>SUM(H49:H55)</f>
        <v>1546513</v>
      </c>
      <c r="I48" s="36">
        <f>SUM(I49:I55)</f>
        <v>677836</v>
      </c>
      <c r="J48" s="36">
        <f>SUM(J49:J55)</f>
        <v>2280290</v>
      </c>
      <c r="K48" s="36">
        <f>SUM(K49:K55)</f>
        <v>1471018</v>
      </c>
    </row>
    <row r="49" spans="1:11" ht="24.75" customHeight="1">
      <c r="A49" s="193" t="s">
        <v>154</v>
      </c>
      <c r="B49" s="193"/>
      <c r="C49" s="193"/>
      <c r="D49" s="193"/>
      <c r="E49" s="193"/>
      <c r="F49" s="193"/>
      <c r="G49" s="15">
        <v>166</v>
      </c>
      <c r="H49" s="32">
        <v>822362</v>
      </c>
      <c r="I49" s="32">
        <v>309256</v>
      </c>
      <c r="J49" s="126">
        <v>1069380</v>
      </c>
      <c r="K49" s="126">
        <f>J49-395894</f>
        <v>673486</v>
      </c>
    </row>
    <row r="50" spans="1:11" ht="12.75">
      <c r="A50" s="217" t="s">
        <v>155</v>
      </c>
      <c r="B50" s="217"/>
      <c r="C50" s="217"/>
      <c r="D50" s="217"/>
      <c r="E50" s="217"/>
      <c r="F50" s="217"/>
      <c r="G50" s="15">
        <v>167</v>
      </c>
      <c r="H50" s="32">
        <v>0</v>
      </c>
      <c r="I50" s="32">
        <v>0</v>
      </c>
      <c r="J50" s="126">
        <v>0</v>
      </c>
      <c r="K50" s="126">
        <v>0</v>
      </c>
    </row>
    <row r="51" spans="1:11" ht="12.75">
      <c r="A51" s="217" t="s">
        <v>156</v>
      </c>
      <c r="B51" s="217"/>
      <c r="C51" s="217"/>
      <c r="D51" s="217"/>
      <c r="E51" s="217"/>
      <c r="F51" s="217"/>
      <c r="G51" s="15">
        <v>168</v>
      </c>
      <c r="H51" s="32">
        <v>700593</v>
      </c>
      <c r="I51" s="32">
        <v>345772</v>
      </c>
      <c r="J51" s="126">
        <v>972371</v>
      </c>
      <c r="K51" s="126">
        <f>J51-340733</f>
        <v>631638</v>
      </c>
    </row>
    <row r="52" spans="1:11" ht="12.75">
      <c r="A52" s="217" t="s">
        <v>157</v>
      </c>
      <c r="B52" s="217"/>
      <c r="C52" s="217"/>
      <c r="D52" s="217"/>
      <c r="E52" s="217"/>
      <c r="F52" s="217"/>
      <c r="G52" s="15">
        <v>169</v>
      </c>
      <c r="H52" s="32">
        <v>0</v>
      </c>
      <c r="I52" s="32">
        <v>0</v>
      </c>
      <c r="J52" s="126">
        <v>217739</v>
      </c>
      <c r="K52" s="126">
        <f>J52-72645</f>
        <v>145094</v>
      </c>
    </row>
    <row r="53" spans="1:11" ht="12.75">
      <c r="A53" s="217" t="s">
        <v>158</v>
      </c>
      <c r="B53" s="217"/>
      <c r="C53" s="217"/>
      <c r="D53" s="217"/>
      <c r="E53" s="217"/>
      <c r="F53" s="217"/>
      <c r="G53" s="15">
        <v>170</v>
      </c>
      <c r="H53" s="32">
        <v>0</v>
      </c>
      <c r="I53" s="32">
        <v>0</v>
      </c>
      <c r="J53" s="126">
        <v>0</v>
      </c>
      <c r="K53" s="126">
        <v>0</v>
      </c>
    </row>
    <row r="54" spans="1:11" ht="12.75">
      <c r="A54" s="217" t="s">
        <v>159</v>
      </c>
      <c r="B54" s="217"/>
      <c r="C54" s="217"/>
      <c r="D54" s="217"/>
      <c r="E54" s="217"/>
      <c r="F54" s="217"/>
      <c r="G54" s="15">
        <v>171</v>
      </c>
      <c r="H54" s="32">
        <v>0</v>
      </c>
      <c r="I54" s="32">
        <v>0</v>
      </c>
      <c r="J54" s="126">
        <v>0</v>
      </c>
      <c r="K54" s="126">
        <v>0</v>
      </c>
    </row>
    <row r="55" spans="1:11" ht="12.75">
      <c r="A55" s="217" t="s">
        <v>160</v>
      </c>
      <c r="B55" s="217"/>
      <c r="C55" s="217"/>
      <c r="D55" s="217"/>
      <c r="E55" s="217"/>
      <c r="F55" s="217"/>
      <c r="G55" s="15">
        <v>172</v>
      </c>
      <c r="H55" s="32">
        <v>23558</v>
      </c>
      <c r="I55" s="32">
        <v>22808</v>
      </c>
      <c r="J55" s="126">
        <v>20800</v>
      </c>
      <c r="K55" s="126">
        <f>J55-0</f>
        <v>20800</v>
      </c>
    </row>
    <row r="56" spans="1:11" ht="21.75" customHeight="1">
      <c r="A56" s="222" t="s">
        <v>161</v>
      </c>
      <c r="B56" s="222"/>
      <c r="C56" s="222"/>
      <c r="D56" s="222"/>
      <c r="E56" s="222"/>
      <c r="F56" s="222"/>
      <c r="G56" s="15">
        <v>173</v>
      </c>
      <c r="H56" s="32">
        <v>0</v>
      </c>
      <c r="I56" s="32">
        <v>0</v>
      </c>
      <c r="J56" s="126">
        <v>0</v>
      </c>
      <c r="K56" s="126">
        <v>0</v>
      </c>
    </row>
    <row r="57" spans="1:11" ht="12.75">
      <c r="A57" s="222" t="s">
        <v>162</v>
      </c>
      <c r="B57" s="222"/>
      <c r="C57" s="222"/>
      <c r="D57" s="222"/>
      <c r="E57" s="222"/>
      <c r="F57" s="222"/>
      <c r="G57" s="15">
        <v>174</v>
      </c>
      <c r="H57" s="32">
        <v>0</v>
      </c>
      <c r="I57" s="32">
        <v>0</v>
      </c>
      <c r="J57" s="126">
        <v>0</v>
      </c>
      <c r="K57" s="126">
        <v>0</v>
      </c>
    </row>
    <row r="58" spans="1:11" ht="24" customHeight="1">
      <c r="A58" s="222" t="s">
        <v>163</v>
      </c>
      <c r="B58" s="222"/>
      <c r="C58" s="222"/>
      <c r="D58" s="222"/>
      <c r="E58" s="222"/>
      <c r="F58" s="222"/>
      <c r="G58" s="15">
        <v>175</v>
      </c>
      <c r="H58" s="32">
        <v>0</v>
      </c>
      <c r="I58" s="32">
        <v>0</v>
      </c>
      <c r="J58" s="126">
        <v>0</v>
      </c>
      <c r="K58" s="126">
        <v>0</v>
      </c>
    </row>
    <row r="59" spans="1:11" ht="12.75">
      <c r="A59" s="222" t="s">
        <v>164</v>
      </c>
      <c r="B59" s="222"/>
      <c r="C59" s="222"/>
      <c r="D59" s="222"/>
      <c r="E59" s="222"/>
      <c r="F59" s="222"/>
      <c r="G59" s="15">
        <v>176</v>
      </c>
      <c r="H59" s="32">
        <v>0</v>
      </c>
      <c r="I59" s="32">
        <v>0</v>
      </c>
      <c r="J59" s="126">
        <v>0</v>
      </c>
      <c r="K59" s="126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16">
        <v>177</v>
      </c>
      <c r="H60" s="36">
        <f>H8+H37+H56+H57</f>
        <v>71463638</v>
      </c>
      <c r="I60" s="36">
        <f>I8+I37+I56+I57</f>
        <v>39862103</v>
      </c>
      <c r="J60" s="36">
        <f>J8+J37+J56+J57</f>
        <v>73204100</v>
      </c>
      <c r="K60" s="36">
        <f>K8+K37+K56+K57</f>
        <v>37376287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16">
        <v>178</v>
      </c>
      <c r="H61" s="36">
        <f>H14+H48+H58+H59</f>
        <v>76898139</v>
      </c>
      <c r="I61" s="36">
        <f>I14+I48+I58+I59</f>
        <v>42235254</v>
      </c>
      <c r="J61" s="36">
        <f>J14+J48+J58+J59</f>
        <v>80651377</v>
      </c>
      <c r="K61" s="36">
        <f>K14+K48+K58+K59</f>
        <v>40501123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16">
        <v>179</v>
      </c>
      <c r="H62" s="36">
        <f>H60-H61</f>
        <v>-5434501</v>
      </c>
      <c r="I62" s="36">
        <f>I60-I61</f>
        <v>-2373151</v>
      </c>
      <c r="J62" s="36">
        <f>J60-J61</f>
        <v>-7447277</v>
      </c>
      <c r="K62" s="36">
        <f>K60-K61</f>
        <v>-3124836</v>
      </c>
    </row>
    <row r="63" spans="1:11" ht="12.75">
      <c r="A63" s="221" t="s">
        <v>168</v>
      </c>
      <c r="B63" s="221"/>
      <c r="C63" s="221"/>
      <c r="D63" s="221"/>
      <c r="E63" s="221"/>
      <c r="F63" s="221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 ht="12.75">
      <c r="A64" s="221" t="s">
        <v>169</v>
      </c>
      <c r="B64" s="221"/>
      <c r="C64" s="221"/>
      <c r="D64" s="221"/>
      <c r="E64" s="221"/>
      <c r="F64" s="221"/>
      <c r="G64" s="16">
        <v>181</v>
      </c>
      <c r="H64" s="36">
        <f>+IF((H60-H61)&lt;0,(H60-H61),0)</f>
        <v>-5434501</v>
      </c>
      <c r="I64" s="36">
        <f>+IF((I60-I61)&lt;0,(I60-I61),0)</f>
        <v>-2373151</v>
      </c>
      <c r="J64" s="36">
        <f>+IF((J60-J61)&lt;0,(J60-J61),0)</f>
        <v>-7447277</v>
      </c>
      <c r="K64" s="36">
        <f>+IF((K60-K61)&lt;0,(K60-K61),0)</f>
        <v>-3124836</v>
      </c>
    </row>
    <row r="65" spans="1:11" ht="12.75">
      <c r="A65" s="222" t="s">
        <v>115</v>
      </c>
      <c r="B65" s="222"/>
      <c r="C65" s="222"/>
      <c r="D65" s="222"/>
      <c r="E65" s="222"/>
      <c r="F65" s="222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16">
        <v>183</v>
      </c>
      <c r="H66" s="36">
        <f>H62-H65</f>
        <v>-5434501</v>
      </c>
      <c r="I66" s="36">
        <f>I62-I65</f>
        <v>-2373151</v>
      </c>
      <c r="J66" s="36">
        <f>J62-J65</f>
        <v>-7447277</v>
      </c>
      <c r="K66" s="36">
        <f>K62-K65</f>
        <v>-3124836</v>
      </c>
    </row>
    <row r="67" spans="1:11" ht="12.75">
      <c r="A67" s="221" t="s">
        <v>171</v>
      </c>
      <c r="B67" s="221"/>
      <c r="C67" s="221"/>
      <c r="D67" s="221"/>
      <c r="E67" s="221"/>
      <c r="F67" s="221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 ht="12.75">
      <c r="A68" s="221" t="s">
        <v>172</v>
      </c>
      <c r="B68" s="221"/>
      <c r="C68" s="221"/>
      <c r="D68" s="221"/>
      <c r="E68" s="221"/>
      <c r="F68" s="221"/>
      <c r="G68" s="16">
        <v>185</v>
      </c>
      <c r="H68" s="36">
        <f>+IF((H62-H65)&lt;0,(H62-H65),0)</f>
        <v>-5434501</v>
      </c>
      <c r="I68" s="36">
        <f>+IF((I62-I65)&lt;0,(I62-I65),0)</f>
        <v>-2373151</v>
      </c>
      <c r="J68" s="36">
        <f>+IF((J62-J65)&lt;0,(J62-J65),0)</f>
        <v>-7447277</v>
      </c>
      <c r="K68" s="36">
        <f>+IF((K62-K65)&lt;0,(K62-K65),0)</f>
        <v>-3124836</v>
      </c>
    </row>
    <row r="69" spans="1:11" ht="12.75">
      <c r="A69" s="212" t="s">
        <v>173</v>
      </c>
      <c r="B69" s="212"/>
      <c r="C69" s="212"/>
      <c r="D69" s="212"/>
      <c r="E69" s="212"/>
      <c r="F69" s="212"/>
      <c r="G69" s="218"/>
      <c r="H69" s="218"/>
      <c r="I69" s="218"/>
      <c r="J69" s="219"/>
      <c r="K69" s="219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 ht="12.75">
      <c r="A71" s="217" t="s">
        <v>175</v>
      </c>
      <c r="B71" s="217"/>
      <c r="C71" s="217"/>
      <c r="D71" s="217"/>
      <c r="E71" s="217"/>
      <c r="F71" s="217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 ht="12.75">
      <c r="A72" s="217" t="s">
        <v>176</v>
      </c>
      <c r="B72" s="217"/>
      <c r="C72" s="217"/>
      <c r="D72" s="217"/>
      <c r="E72" s="217"/>
      <c r="F72" s="217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 ht="12.75">
      <c r="A73" s="222" t="s">
        <v>177</v>
      </c>
      <c r="B73" s="222"/>
      <c r="C73" s="222"/>
      <c r="D73" s="222"/>
      <c r="E73" s="222"/>
      <c r="F73" s="222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 ht="12.75">
      <c r="A74" s="221" t="s">
        <v>178</v>
      </c>
      <c r="B74" s="221"/>
      <c r="C74" s="221"/>
      <c r="D74" s="221"/>
      <c r="E74" s="221"/>
      <c r="F74" s="221"/>
      <c r="G74" s="16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21" t="s">
        <v>179</v>
      </c>
      <c r="B75" s="221"/>
      <c r="C75" s="221"/>
      <c r="D75" s="221"/>
      <c r="E75" s="221"/>
      <c r="F75" s="221"/>
      <c r="G75" s="16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212" t="s">
        <v>180</v>
      </c>
      <c r="B76" s="212"/>
      <c r="C76" s="212"/>
      <c r="D76" s="212"/>
      <c r="E76" s="212"/>
      <c r="F76" s="212"/>
      <c r="G76" s="218"/>
      <c r="H76" s="218"/>
      <c r="I76" s="218"/>
      <c r="J76" s="219"/>
      <c r="K76" s="219"/>
    </row>
    <row r="77" spans="1:11" ht="12.75">
      <c r="A77" s="215" t="s">
        <v>181</v>
      </c>
      <c r="B77" s="215"/>
      <c r="C77" s="215"/>
      <c r="D77" s="215"/>
      <c r="E77" s="215"/>
      <c r="F77" s="215"/>
      <c r="G77" s="16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17" t="s">
        <v>182</v>
      </c>
      <c r="B78" s="217"/>
      <c r="C78" s="217"/>
      <c r="D78" s="217"/>
      <c r="E78" s="217"/>
      <c r="F78" s="217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 ht="12.75">
      <c r="A79" s="217" t="s">
        <v>183</v>
      </c>
      <c r="B79" s="217"/>
      <c r="C79" s="217"/>
      <c r="D79" s="217"/>
      <c r="E79" s="217"/>
      <c r="F79" s="217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16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16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21" t="s">
        <v>186</v>
      </c>
      <c r="B82" s="221"/>
      <c r="C82" s="221"/>
      <c r="D82" s="221"/>
      <c r="E82" s="221"/>
      <c r="F82" s="221"/>
      <c r="G82" s="16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21" t="s">
        <v>187</v>
      </c>
      <c r="B83" s="221"/>
      <c r="C83" s="221"/>
      <c r="D83" s="221"/>
      <c r="E83" s="221"/>
      <c r="F83" s="221"/>
      <c r="G83" s="16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212" t="s">
        <v>116</v>
      </c>
      <c r="B84" s="212"/>
      <c r="C84" s="212"/>
      <c r="D84" s="212"/>
      <c r="E84" s="212"/>
      <c r="F84" s="212"/>
      <c r="G84" s="218"/>
      <c r="H84" s="218"/>
      <c r="I84" s="218"/>
      <c r="J84" s="219"/>
      <c r="K84" s="219"/>
    </row>
    <row r="85" spans="1:11" ht="12.75">
      <c r="A85" s="214" t="s">
        <v>188</v>
      </c>
      <c r="B85" s="214"/>
      <c r="C85" s="214"/>
      <c r="D85" s="214"/>
      <c r="E85" s="214"/>
      <c r="F85" s="214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16" t="s">
        <v>189</v>
      </c>
      <c r="B86" s="216"/>
      <c r="C86" s="216"/>
      <c r="D86" s="216"/>
      <c r="E86" s="216"/>
      <c r="F86" s="216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 ht="12.75">
      <c r="A87" s="216" t="s">
        <v>190</v>
      </c>
      <c r="B87" s="216"/>
      <c r="C87" s="216"/>
      <c r="D87" s="216"/>
      <c r="E87" s="216"/>
      <c r="F87" s="216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 ht="12.75">
      <c r="A88" s="223" t="s">
        <v>118</v>
      </c>
      <c r="B88" s="223"/>
      <c r="C88" s="223"/>
      <c r="D88" s="223"/>
      <c r="E88" s="223"/>
      <c r="F88" s="223"/>
      <c r="G88" s="224"/>
      <c r="H88" s="224"/>
      <c r="I88" s="224"/>
      <c r="J88" s="219"/>
      <c r="K88" s="219"/>
    </row>
    <row r="89" spans="1:11" ht="12.75">
      <c r="A89" s="196" t="s">
        <v>191</v>
      </c>
      <c r="B89" s="196"/>
      <c r="C89" s="196"/>
      <c r="D89" s="196"/>
      <c r="E89" s="196"/>
      <c r="F89" s="196"/>
      <c r="G89" s="15">
        <v>202</v>
      </c>
      <c r="H89" s="39">
        <v>0</v>
      </c>
      <c r="I89" s="39">
        <v>0</v>
      </c>
      <c r="J89" s="39">
        <v>0</v>
      </c>
      <c r="K89" s="39">
        <v>0</v>
      </c>
    </row>
    <row r="90" spans="1:11" ht="24" customHeight="1">
      <c r="A90" s="197" t="s">
        <v>192</v>
      </c>
      <c r="B90" s="197"/>
      <c r="C90" s="197"/>
      <c r="D90" s="197"/>
      <c r="E90" s="197"/>
      <c r="F90" s="197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17" t="s">
        <v>193</v>
      </c>
      <c r="B91" s="217"/>
      <c r="C91" s="217"/>
      <c r="D91" s="217"/>
      <c r="E91" s="217"/>
      <c r="F91" s="217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1.75" customHeight="1">
      <c r="A92" s="217" t="s">
        <v>194</v>
      </c>
      <c r="B92" s="217"/>
      <c r="C92" s="217"/>
      <c r="D92" s="217"/>
      <c r="E92" s="217"/>
      <c r="F92" s="217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1.75" customHeight="1">
      <c r="A93" s="217" t="s">
        <v>195</v>
      </c>
      <c r="B93" s="217"/>
      <c r="C93" s="217"/>
      <c r="D93" s="217"/>
      <c r="E93" s="217"/>
      <c r="F93" s="217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1.75" customHeight="1">
      <c r="A94" s="217" t="s">
        <v>196</v>
      </c>
      <c r="B94" s="217"/>
      <c r="C94" s="217"/>
      <c r="D94" s="217"/>
      <c r="E94" s="217"/>
      <c r="F94" s="217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1.75" customHeight="1">
      <c r="A95" s="217" t="s">
        <v>197</v>
      </c>
      <c r="B95" s="217"/>
      <c r="C95" s="217"/>
      <c r="D95" s="217"/>
      <c r="E95" s="217"/>
      <c r="F95" s="217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1.75" customHeight="1">
      <c r="A96" s="217" t="s">
        <v>198</v>
      </c>
      <c r="B96" s="217"/>
      <c r="C96" s="217"/>
      <c r="D96" s="217"/>
      <c r="E96" s="217"/>
      <c r="F96" s="217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ht="12.75">
      <c r="A97" s="217" t="s">
        <v>199</v>
      </c>
      <c r="B97" s="217"/>
      <c r="C97" s="217"/>
      <c r="D97" s="217"/>
      <c r="E97" s="217"/>
      <c r="F97" s="217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ht="12.75">
      <c r="A98" s="217" t="s">
        <v>200</v>
      </c>
      <c r="B98" s="217"/>
      <c r="C98" s="217"/>
      <c r="D98" s="217"/>
      <c r="E98" s="217"/>
      <c r="F98" s="217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ht="12.75">
      <c r="A99" s="196" t="s">
        <v>119</v>
      </c>
      <c r="B99" s="196"/>
      <c r="C99" s="196"/>
      <c r="D99" s="196"/>
      <c r="E99" s="196"/>
      <c r="F99" s="196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5" customHeight="1">
      <c r="A100" s="197" t="s">
        <v>201</v>
      </c>
      <c r="B100" s="197"/>
      <c r="C100" s="197"/>
      <c r="D100" s="197"/>
      <c r="E100" s="197"/>
      <c r="F100" s="197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197" t="s">
        <v>202</v>
      </c>
      <c r="B101" s="197"/>
      <c r="C101" s="197"/>
      <c r="D101" s="197"/>
      <c r="E101" s="197"/>
      <c r="F101" s="197"/>
      <c r="G101" s="16">
        <v>214</v>
      </c>
      <c r="H101" s="38">
        <f>H89+H100</f>
        <v>0</v>
      </c>
      <c r="I101" s="38">
        <f>I89+I100</f>
        <v>0</v>
      </c>
      <c r="J101" s="38">
        <f>J89+J100</f>
        <v>0</v>
      </c>
      <c r="K101" s="38">
        <f>K89+K100</f>
        <v>0</v>
      </c>
    </row>
    <row r="102" spans="1:11" ht="12.75">
      <c r="A102" s="212" t="s">
        <v>203</v>
      </c>
      <c r="B102" s="212"/>
      <c r="C102" s="212"/>
      <c r="D102" s="212"/>
      <c r="E102" s="212"/>
      <c r="F102" s="212"/>
      <c r="G102" s="218"/>
      <c r="H102" s="218"/>
      <c r="I102" s="218"/>
      <c r="J102" s="219"/>
      <c r="K102" s="219"/>
    </row>
    <row r="103" spans="1:11" ht="12.75">
      <c r="A103" s="214" t="s">
        <v>204</v>
      </c>
      <c r="B103" s="214"/>
      <c r="C103" s="214"/>
      <c r="D103" s="214"/>
      <c r="E103" s="214"/>
      <c r="F103" s="214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16" t="s">
        <v>117</v>
      </c>
      <c r="B104" s="216"/>
      <c r="C104" s="216"/>
      <c r="D104" s="216"/>
      <c r="E104" s="216"/>
      <c r="F104" s="216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ht="12.75">
      <c r="A105" s="216" t="s">
        <v>205</v>
      </c>
      <c r="B105" s="216"/>
      <c r="C105" s="216"/>
      <c r="D105" s="216"/>
      <c r="E105" s="216"/>
      <c r="F105" s="216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75:F75"/>
    <mergeCell ref="A56:F56"/>
    <mergeCell ref="A65:F65"/>
    <mergeCell ref="A69:K69"/>
    <mergeCell ref="A87:F87"/>
    <mergeCell ref="A82:F82"/>
    <mergeCell ref="A84:K84"/>
    <mergeCell ref="A62:F62"/>
    <mergeCell ref="A67:F67"/>
    <mergeCell ref="A71:F71"/>
    <mergeCell ref="H5:I5"/>
    <mergeCell ref="J5:K5"/>
    <mergeCell ref="A85:F85"/>
    <mergeCell ref="A86:F86"/>
    <mergeCell ref="A81:F81"/>
    <mergeCell ref="A57:F57"/>
    <mergeCell ref="A58:F58"/>
    <mergeCell ref="A59:F59"/>
    <mergeCell ref="A60:F60"/>
    <mergeCell ref="A61:F61"/>
    <mergeCell ref="A1:I1"/>
    <mergeCell ref="A36:F36"/>
    <mergeCell ref="A37:F37"/>
    <mergeCell ref="A24:F24"/>
    <mergeCell ref="A25:F25"/>
    <mergeCell ref="A5:F6"/>
    <mergeCell ref="G5:G6"/>
    <mergeCell ref="A3:K3"/>
    <mergeCell ref="A4:K4"/>
    <mergeCell ref="A10:F10"/>
    <mergeCell ref="A18:F18"/>
    <mergeCell ref="A19:F19"/>
    <mergeCell ref="A20:F20"/>
    <mergeCell ref="A40:F40"/>
    <mergeCell ref="A21:F21"/>
    <mergeCell ref="A35:F35"/>
    <mergeCell ref="A22:F22"/>
    <mergeCell ref="A26:F26"/>
    <mergeCell ref="A14:F14"/>
    <mergeCell ref="A29:F29"/>
    <mergeCell ref="A30:F30"/>
    <mergeCell ref="A2:I2"/>
    <mergeCell ref="A23:F23"/>
    <mergeCell ref="A32:F32"/>
    <mergeCell ref="A8:F8"/>
    <mergeCell ref="A9:F9"/>
    <mergeCell ref="A7:F7"/>
    <mergeCell ref="A11:F11"/>
    <mergeCell ref="A12:F12"/>
    <mergeCell ref="A13:F13"/>
    <mergeCell ref="A49:F49"/>
    <mergeCell ref="A96:F96"/>
    <mergeCell ref="A77:F77"/>
    <mergeCell ref="A78:F78"/>
    <mergeCell ref="A79:F79"/>
    <mergeCell ref="A80:F80"/>
    <mergeCell ref="A88:K88"/>
    <mergeCell ref="A52:F52"/>
    <mergeCell ref="A15:F15"/>
    <mergeCell ref="A16:F16"/>
    <mergeCell ref="A17:F17"/>
    <mergeCell ref="A83:F83"/>
    <mergeCell ref="A73:F73"/>
    <mergeCell ref="A34:F34"/>
    <mergeCell ref="A50:F50"/>
    <mergeCell ref="A39:F39"/>
    <mergeCell ref="A47:F47"/>
    <mergeCell ref="A41:F41"/>
    <mergeCell ref="A72:F72"/>
    <mergeCell ref="A68:F68"/>
    <mergeCell ref="A70:F70"/>
    <mergeCell ref="A55:F55"/>
    <mergeCell ref="A54:F54"/>
    <mergeCell ref="A27:F27"/>
    <mergeCell ref="A63:F63"/>
    <mergeCell ref="A33:F33"/>
    <mergeCell ref="A53:F53"/>
    <mergeCell ref="A104:F104"/>
    <mergeCell ref="A31:F31"/>
    <mergeCell ref="A64:F64"/>
    <mergeCell ref="A43:F43"/>
    <mergeCell ref="A44:F44"/>
    <mergeCell ref="A100:F100"/>
    <mergeCell ref="A101:F101"/>
    <mergeCell ref="A94:F94"/>
    <mergeCell ref="A95:F95"/>
    <mergeCell ref="A76:K76"/>
    <mergeCell ref="A102:K102"/>
    <mergeCell ref="A51:F51"/>
    <mergeCell ref="A98:F98"/>
    <mergeCell ref="A45:F45"/>
    <mergeCell ref="A46:F46"/>
    <mergeCell ref="A28:F28"/>
    <mergeCell ref="A66:F66"/>
    <mergeCell ref="A38:F38"/>
    <mergeCell ref="A74:F74"/>
    <mergeCell ref="A42:F42"/>
    <mergeCell ref="A103:F103"/>
    <mergeCell ref="A48:F48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4">
      <selection activeCell="I48" sqref="I48"/>
    </sheetView>
  </sheetViews>
  <sheetFormatPr defaultColWidth="9.140625" defaultRowHeight="12.75"/>
  <cols>
    <col min="1" max="7" width="9.140625" style="20" customWidth="1"/>
    <col min="8" max="9" width="30.28125" style="50" customWidth="1"/>
    <col min="10" max="16384" width="9.140625" style="20" customWidth="1"/>
  </cols>
  <sheetData>
    <row r="1" spans="1:9" ht="12.75">
      <c r="A1" s="271" t="s">
        <v>206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25" t="s">
        <v>449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73" t="s">
        <v>444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9" t="s">
        <v>2</v>
      </c>
      <c r="B5" s="260"/>
      <c r="C5" s="260"/>
      <c r="D5" s="260"/>
      <c r="E5" s="260"/>
      <c r="F5" s="261"/>
      <c r="G5" s="21" t="s">
        <v>107</v>
      </c>
      <c r="H5" s="40" t="s">
        <v>380</v>
      </c>
      <c r="I5" s="40" t="s">
        <v>347</v>
      </c>
    </row>
    <row r="6" spans="1:9" ht="12.75">
      <c r="A6" s="262">
        <v>1</v>
      </c>
      <c r="B6" s="263"/>
      <c r="C6" s="263"/>
      <c r="D6" s="263"/>
      <c r="E6" s="263"/>
      <c r="F6" s="264"/>
      <c r="G6" s="22">
        <v>2</v>
      </c>
      <c r="H6" s="41" t="s">
        <v>207</v>
      </c>
      <c r="I6" s="41" t="s">
        <v>208</v>
      </c>
    </row>
    <row r="7" spans="1:9" ht="12.75">
      <c r="A7" s="256" t="s">
        <v>209</v>
      </c>
      <c r="B7" s="257"/>
      <c r="C7" s="257"/>
      <c r="D7" s="257"/>
      <c r="E7" s="257"/>
      <c r="F7" s="257"/>
      <c r="G7" s="257"/>
      <c r="H7" s="257"/>
      <c r="I7" s="258"/>
    </row>
    <row r="8" spans="1:9" ht="12.75" customHeight="1">
      <c r="A8" s="253" t="s">
        <v>210</v>
      </c>
      <c r="B8" s="254"/>
      <c r="C8" s="254"/>
      <c r="D8" s="254"/>
      <c r="E8" s="254"/>
      <c r="F8" s="255"/>
      <c r="G8" s="23">
        <v>1</v>
      </c>
      <c r="H8" s="42">
        <v>-5434501</v>
      </c>
      <c r="I8" s="42">
        <v>-7447277</v>
      </c>
    </row>
    <row r="9" spans="1:9" ht="12.75" customHeight="1">
      <c r="A9" s="268" t="s">
        <v>211</v>
      </c>
      <c r="B9" s="269"/>
      <c r="C9" s="269"/>
      <c r="D9" s="269"/>
      <c r="E9" s="269"/>
      <c r="F9" s="270"/>
      <c r="G9" s="24">
        <v>2</v>
      </c>
      <c r="H9" s="43">
        <f>H10+H11+H12+H13+H14+H15+H16+H17</f>
        <v>2033563</v>
      </c>
      <c r="I9" s="43">
        <f>I10+I11+I12+I13+I14+I15+I16+I17</f>
        <v>3604406</v>
      </c>
    </row>
    <row r="10" spans="1:9" ht="12.75" customHeight="1">
      <c r="A10" s="265" t="s">
        <v>212</v>
      </c>
      <c r="B10" s="266"/>
      <c r="C10" s="266"/>
      <c r="D10" s="266"/>
      <c r="E10" s="266"/>
      <c r="F10" s="267"/>
      <c r="G10" s="25">
        <v>3</v>
      </c>
      <c r="H10" s="129">
        <v>1548305</v>
      </c>
      <c r="I10" s="44">
        <v>2112126</v>
      </c>
    </row>
    <row r="11" spans="1:9" ht="21.75" customHeight="1">
      <c r="A11" s="265" t="s">
        <v>213</v>
      </c>
      <c r="B11" s="266"/>
      <c r="C11" s="266"/>
      <c r="D11" s="266"/>
      <c r="E11" s="266"/>
      <c r="F11" s="267"/>
      <c r="G11" s="25">
        <v>4</v>
      </c>
      <c r="H11" s="129">
        <v>0</v>
      </c>
      <c r="I11" s="44">
        <v>140767</v>
      </c>
    </row>
    <row r="12" spans="1:9" ht="23.25" customHeight="1">
      <c r="A12" s="265" t="s">
        <v>214</v>
      </c>
      <c r="B12" s="266"/>
      <c r="C12" s="266"/>
      <c r="D12" s="266"/>
      <c r="E12" s="266"/>
      <c r="F12" s="267"/>
      <c r="G12" s="25">
        <v>5</v>
      </c>
      <c r="H12" s="130">
        <v>0</v>
      </c>
      <c r="I12" s="44">
        <v>0</v>
      </c>
    </row>
    <row r="13" spans="1:9" ht="12.75" customHeight="1">
      <c r="A13" s="265" t="s">
        <v>215</v>
      </c>
      <c r="B13" s="266"/>
      <c r="C13" s="266"/>
      <c r="D13" s="266"/>
      <c r="E13" s="266"/>
      <c r="F13" s="267"/>
      <c r="G13" s="25">
        <v>6</v>
      </c>
      <c r="H13" s="131">
        <v>-1014139</v>
      </c>
      <c r="I13" s="127">
        <v>-690238</v>
      </c>
    </row>
    <row r="14" spans="1:9" ht="12.75" customHeight="1">
      <c r="A14" s="265" t="s">
        <v>216</v>
      </c>
      <c r="B14" s="266"/>
      <c r="C14" s="266"/>
      <c r="D14" s="266"/>
      <c r="E14" s="266"/>
      <c r="F14" s="267"/>
      <c r="G14" s="25">
        <v>7</v>
      </c>
      <c r="H14" s="132">
        <v>1499397</v>
      </c>
      <c r="I14" s="44">
        <v>2041751</v>
      </c>
    </row>
    <row r="15" spans="1:9" ht="12.75" customHeight="1">
      <c r="A15" s="265" t="s">
        <v>217</v>
      </c>
      <c r="B15" s="266"/>
      <c r="C15" s="266"/>
      <c r="D15" s="266"/>
      <c r="E15" s="266"/>
      <c r="F15" s="267"/>
      <c r="G15" s="25">
        <v>8</v>
      </c>
      <c r="H15" s="129">
        <v>0</v>
      </c>
      <c r="I15" s="44">
        <v>0</v>
      </c>
    </row>
    <row r="16" spans="1:9" ht="12.75" customHeight="1">
      <c r="A16" s="265" t="s">
        <v>218</v>
      </c>
      <c r="B16" s="266"/>
      <c r="C16" s="266"/>
      <c r="D16" s="266"/>
      <c r="E16" s="266"/>
      <c r="F16" s="267"/>
      <c r="G16" s="25">
        <v>9</v>
      </c>
      <c r="H16" s="129">
        <v>0</v>
      </c>
      <c r="I16" s="44">
        <v>0</v>
      </c>
    </row>
    <row r="17" spans="1:9" ht="24.75" customHeight="1">
      <c r="A17" s="265" t="s">
        <v>219</v>
      </c>
      <c r="B17" s="266"/>
      <c r="C17" s="266"/>
      <c r="D17" s="266"/>
      <c r="E17" s="266"/>
      <c r="F17" s="267"/>
      <c r="G17" s="25">
        <v>10</v>
      </c>
      <c r="H17" s="129">
        <v>0</v>
      </c>
      <c r="I17" s="44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4">
        <v>11</v>
      </c>
      <c r="H18" s="43">
        <f>H8+H9</f>
        <v>-3400938</v>
      </c>
      <c r="I18" s="43">
        <f>I8+I9</f>
        <v>-3842871</v>
      </c>
    </row>
    <row r="19" spans="1:9" ht="12.75" customHeight="1">
      <c r="A19" s="268" t="s">
        <v>220</v>
      </c>
      <c r="B19" s="269"/>
      <c r="C19" s="269"/>
      <c r="D19" s="269"/>
      <c r="E19" s="269"/>
      <c r="F19" s="270"/>
      <c r="G19" s="24">
        <v>12</v>
      </c>
      <c r="H19" s="43">
        <f>H20+H21+H22+H23</f>
        <v>8939956</v>
      </c>
      <c r="I19" s="43">
        <f>I20+I21+I22+I23</f>
        <v>-13729111</v>
      </c>
    </row>
    <row r="20" spans="1:9" ht="12.75" customHeight="1">
      <c r="A20" s="265" t="s">
        <v>221</v>
      </c>
      <c r="B20" s="266"/>
      <c r="C20" s="266"/>
      <c r="D20" s="266"/>
      <c r="E20" s="266"/>
      <c r="F20" s="267"/>
      <c r="G20" s="25">
        <v>13</v>
      </c>
      <c r="H20" s="129">
        <v>-11306335</v>
      </c>
      <c r="I20" s="44">
        <v>-12001161</v>
      </c>
    </row>
    <row r="21" spans="1:9" ht="12.75" customHeight="1">
      <c r="A21" s="265" t="s">
        <v>222</v>
      </c>
      <c r="B21" s="266"/>
      <c r="C21" s="266"/>
      <c r="D21" s="266"/>
      <c r="E21" s="266"/>
      <c r="F21" s="267"/>
      <c r="G21" s="25">
        <v>14</v>
      </c>
      <c r="H21" s="129">
        <v>23613626</v>
      </c>
      <c r="I21" s="44">
        <v>638163</v>
      </c>
    </row>
    <row r="22" spans="1:9" ht="12.75" customHeight="1">
      <c r="A22" s="265" t="s">
        <v>223</v>
      </c>
      <c r="B22" s="266"/>
      <c r="C22" s="266"/>
      <c r="D22" s="266"/>
      <c r="E22" s="266"/>
      <c r="F22" s="267"/>
      <c r="G22" s="25">
        <v>15</v>
      </c>
      <c r="H22" s="129">
        <v>-3437991</v>
      </c>
      <c r="I22" s="44">
        <v>-3097723</v>
      </c>
    </row>
    <row r="23" spans="1:9" ht="12.75" customHeight="1">
      <c r="A23" s="265" t="s">
        <v>224</v>
      </c>
      <c r="B23" s="266"/>
      <c r="C23" s="266"/>
      <c r="D23" s="266"/>
      <c r="E23" s="266"/>
      <c r="F23" s="267"/>
      <c r="G23" s="25">
        <v>16</v>
      </c>
      <c r="H23" s="129">
        <v>70656</v>
      </c>
      <c r="I23" s="44">
        <f>916847-185237</f>
        <v>731610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4">
        <v>17</v>
      </c>
      <c r="H24" s="43">
        <f>H18+H19</f>
        <v>5539018</v>
      </c>
      <c r="I24" s="43">
        <f>I18+I19</f>
        <v>-17571982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5">
        <v>18</v>
      </c>
      <c r="H25" s="129">
        <v>-3620000</v>
      </c>
      <c r="I25" s="44">
        <v>-432449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5">
        <v>19</v>
      </c>
      <c r="H26" s="129">
        <v>0</v>
      </c>
      <c r="I26" s="44">
        <v>0</v>
      </c>
    </row>
    <row r="27" spans="1:9" ht="25.5" customHeight="1">
      <c r="A27" s="250" t="s">
        <v>228</v>
      </c>
      <c r="B27" s="251"/>
      <c r="C27" s="251"/>
      <c r="D27" s="251"/>
      <c r="E27" s="251"/>
      <c r="F27" s="252"/>
      <c r="G27" s="26">
        <v>20</v>
      </c>
      <c r="H27" s="45">
        <f>H24+H25+H26</f>
        <v>1919018</v>
      </c>
      <c r="I27" s="45">
        <f>I24+I25+I26</f>
        <v>-18004431</v>
      </c>
    </row>
    <row r="28" spans="1:9" ht="12.75">
      <c r="A28" s="256" t="s">
        <v>229</v>
      </c>
      <c r="B28" s="257"/>
      <c r="C28" s="257"/>
      <c r="D28" s="257"/>
      <c r="E28" s="257"/>
      <c r="F28" s="257"/>
      <c r="G28" s="257"/>
      <c r="H28" s="257"/>
      <c r="I28" s="258"/>
    </row>
    <row r="29" spans="1:9" ht="30" customHeight="1">
      <c r="A29" s="253" t="s">
        <v>230</v>
      </c>
      <c r="B29" s="254"/>
      <c r="C29" s="254"/>
      <c r="D29" s="254"/>
      <c r="E29" s="254"/>
      <c r="F29" s="255"/>
      <c r="G29" s="23">
        <v>21</v>
      </c>
      <c r="H29" s="133">
        <v>28000000</v>
      </c>
      <c r="I29" s="46">
        <v>133500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5">
        <v>22</v>
      </c>
      <c r="H30" s="134">
        <v>50206</v>
      </c>
      <c r="I30" s="47">
        <v>23122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5">
        <v>23</v>
      </c>
      <c r="H31" s="134">
        <v>0</v>
      </c>
      <c r="I31" s="47">
        <v>0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5">
        <v>24</v>
      </c>
      <c r="H32" s="134">
        <v>0</v>
      </c>
      <c r="I32" s="47">
        <v>0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5">
        <v>25</v>
      </c>
      <c r="H33" s="134">
        <v>100220</v>
      </c>
      <c r="I33" s="47">
        <f>75442-I30</f>
        <v>52320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5">
        <v>26</v>
      </c>
      <c r="H34" s="134">
        <v>0</v>
      </c>
      <c r="I34" s="47">
        <v>0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4">
        <v>27</v>
      </c>
      <c r="H35" s="48">
        <f>H29+H30+H31+H32+H33+H34</f>
        <v>28150426</v>
      </c>
      <c r="I35" s="48">
        <f>I29+I30+I31+I32+I33+I34</f>
        <v>208942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5">
        <v>28</v>
      </c>
      <c r="H36" s="47">
        <v>0</v>
      </c>
      <c r="I36" s="47">
        <v>0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5">
        <v>29</v>
      </c>
      <c r="H37" s="47">
        <v>0</v>
      </c>
      <c r="I37" s="47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5">
        <v>30</v>
      </c>
      <c r="H38" s="47">
        <v>0</v>
      </c>
      <c r="I38" s="47">
        <v>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5">
        <v>31</v>
      </c>
      <c r="H39" s="47">
        <v>0</v>
      </c>
      <c r="I39" s="47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5">
        <v>32</v>
      </c>
      <c r="H40" s="47">
        <v>0</v>
      </c>
      <c r="I40" s="47">
        <v>0</v>
      </c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25" customHeight="1">
      <c r="A42" s="250" t="s">
        <v>243</v>
      </c>
      <c r="B42" s="251"/>
      <c r="C42" s="251"/>
      <c r="D42" s="251"/>
      <c r="E42" s="251"/>
      <c r="F42" s="252"/>
      <c r="G42" s="26">
        <v>34</v>
      </c>
      <c r="H42" s="49">
        <f>H35+H41</f>
        <v>28150426</v>
      </c>
      <c r="I42" s="49">
        <f>I35+I41</f>
        <v>208942</v>
      </c>
    </row>
    <row r="43" spans="1:9" ht="12.75">
      <c r="A43" s="256" t="s">
        <v>244</v>
      </c>
      <c r="B43" s="257"/>
      <c r="C43" s="257"/>
      <c r="D43" s="257"/>
      <c r="E43" s="257"/>
      <c r="F43" s="257"/>
      <c r="G43" s="257"/>
      <c r="H43" s="257"/>
      <c r="I43" s="258"/>
    </row>
    <row r="44" spans="1:9" ht="12.75" customHeight="1">
      <c r="A44" s="253" t="s">
        <v>245</v>
      </c>
      <c r="B44" s="254"/>
      <c r="C44" s="254"/>
      <c r="D44" s="254"/>
      <c r="E44" s="254"/>
      <c r="F44" s="255"/>
      <c r="G44" s="23">
        <v>35</v>
      </c>
      <c r="H44" s="46">
        <v>0</v>
      </c>
      <c r="I44" s="46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5">
        <v>36</v>
      </c>
      <c r="H45" s="47">
        <v>0</v>
      </c>
      <c r="I45" s="47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5">
        <v>37</v>
      </c>
      <c r="H46" s="47">
        <v>28000000</v>
      </c>
      <c r="I46" s="47">
        <v>30044331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5">
        <v>38</v>
      </c>
      <c r="H47" s="47">
        <v>0</v>
      </c>
      <c r="I47" s="47"/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4">
        <v>39</v>
      </c>
      <c r="H48" s="48">
        <f>H44+H45+H46+H47</f>
        <v>28000000</v>
      </c>
      <c r="I48" s="48">
        <f>I44+I45+I46+I47</f>
        <v>30044331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5">
        <v>40</v>
      </c>
      <c r="H49" s="47">
        <v>-56000000</v>
      </c>
      <c r="I49" s="47">
        <f>-13842980+2019199+4965780</f>
        <v>-6858001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5">
        <v>41</v>
      </c>
      <c r="H50" s="47">
        <v>0</v>
      </c>
      <c r="I50" s="47">
        <v>0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5">
        <v>42</v>
      </c>
      <c r="H51" s="47">
        <v>0</v>
      </c>
      <c r="I51" s="47">
        <v>0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5">
        <v>43</v>
      </c>
      <c r="H52" s="47">
        <v>0</v>
      </c>
      <c r="I52" s="47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5">
        <v>44</v>
      </c>
      <c r="H53" s="47">
        <v>0</v>
      </c>
      <c r="I53" s="47">
        <v>-4965780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4">
        <v>45</v>
      </c>
      <c r="H54" s="48">
        <f>H49+H50+H51+H52+H53</f>
        <v>-56000000</v>
      </c>
      <c r="I54" s="48">
        <f>I49+I50+I51+I52+I53</f>
        <v>-11823781</v>
      </c>
    </row>
    <row r="55" spans="1:9" ht="29.25" customHeight="1">
      <c r="A55" s="241" t="s">
        <v>255</v>
      </c>
      <c r="B55" s="242"/>
      <c r="C55" s="242"/>
      <c r="D55" s="242"/>
      <c r="E55" s="242"/>
      <c r="F55" s="243"/>
      <c r="G55" s="24">
        <v>46</v>
      </c>
      <c r="H55" s="48">
        <f>H48+H54</f>
        <v>-28000000</v>
      </c>
      <c r="I55" s="48">
        <f>I48+I54</f>
        <v>18220550</v>
      </c>
    </row>
    <row r="56" spans="1:9" ht="12.75">
      <c r="A56" s="238" t="s">
        <v>256</v>
      </c>
      <c r="B56" s="239"/>
      <c r="C56" s="239"/>
      <c r="D56" s="239"/>
      <c r="E56" s="239"/>
      <c r="F56" s="240"/>
      <c r="G56" s="25">
        <v>47</v>
      </c>
      <c r="H56" s="47">
        <v>0</v>
      </c>
      <c r="I56" s="47">
        <v>0</v>
      </c>
    </row>
    <row r="57" spans="1:9" ht="26.25" customHeight="1">
      <c r="A57" s="241" t="s">
        <v>257</v>
      </c>
      <c r="B57" s="242"/>
      <c r="C57" s="242"/>
      <c r="D57" s="242"/>
      <c r="E57" s="242"/>
      <c r="F57" s="243"/>
      <c r="G57" s="24">
        <v>48</v>
      </c>
      <c r="H57" s="48">
        <f>H27+H42+H55+H56</f>
        <v>2069444</v>
      </c>
      <c r="I57" s="48">
        <f>I27+I42+I55+I56</f>
        <v>425061</v>
      </c>
    </row>
    <row r="58" spans="1:9" ht="12.75">
      <c r="A58" s="244" t="s">
        <v>258</v>
      </c>
      <c r="B58" s="245"/>
      <c r="C58" s="245"/>
      <c r="D58" s="245"/>
      <c r="E58" s="245"/>
      <c r="F58" s="246"/>
      <c r="G58" s="25">
        <v>49</v>
      </c>
      <c r="H58" s="47">
        <v>1005054</v>
      </c>
      <c r="I58" s="47">
        <v>693886</v>
      </c>
    </row>
    <row r="59" spans="1:9" ht="30.75" customHeight="1">
      <c r="A59" s="250" t="s">
        <v>259</v>
      </c>
      <c r="B59" s="251"/>
      <c r="C59" s="251"/>
      <c r="D59" s="251"/>
      <c r="E59" s="251"/>
      <c r="F59" s="252"/>
      <c r="G59" s="26">
        <v>50</v>
      </c>
      <c r="H59" s="49">
        <f>H57+H58</f>
        <v>3074498</v>
      </c>
      <c r="I59" s="49">
        <f>I57+I58</f>
        <v>1118947</v>
      </c>
    </row>
  </sheetData>
  <sheetProtection sheet="1" objects="1" scenarios="1"/>
  <mergeCells count="59">
    <mergeCell ref="A22:F22"/>
    <mergeCell ref="A17:F17"/>
    <mergeCell ref="A18:F18"/>
    <mergeCell ref="A7:I7"/>
    <mergeCell ref="A8:F8"/>
    <mergeCell ref="A10:F10"/>
    <mergeCell ref="A11:F11"/>
    <mergeCell ref="A15:F15"/>
    <mergeCell ref="A16:F16"/>
    <mergeCell ref="A1:I1"/>
    <mergeCell ref="A2:I2"/>
    <mergeCell ref="A23:F23"/>
    <mergeCell ref="A25:F25"/>
    <mergeCell ref="A4:I4"/>
    <mergeCell ref="A20:F20"/>
    <mergeCell ref="A21:F21"/>
    <mergeCell ref="A3:I3"/>
    <mergeCell ref="A24:F24"/>
    <mergeCell ref="A19:F19"/>
    <mergeCell ref="A5:F5"/>
    <mergeCell ref="A6:F6"/>
    <mergeCell ref="A13:F13"/>
    <mergeCell ref="A14:F14"/>
    <mergeCell ref="A12:F12"/>
    <mergeCell ref="A9:F9"/>
    <mergeCell ref="A43:I43"/>
    <mergeCell ref="A44:F44"/>
    <mergeCell ref="A45:F45"/>
    <mergeCell ref="A46:F46"/>
    <mergeCell ref="A39:F39"/>
    <mergeCell ref="A40:F40"/>
    <mergeCell ref="A41:F41"/>
    <mergeCell ref="A42:F42"/>
    <mergeCell ref="A35:F35"/>
    <mergeCell ref="A36:F36"/>
    <mergeCell ref="A38:F38"/>
    <mergeCell ref="A26:F26"/>
    <mergeCell ref="A27:F27"/>
    <mergeCell ref="A37:F37"/>
    <mergeCell ref="A28:I28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47:F47"/>
    <mergeCell ref="A56:F56"/>
    <mergeCell ref="A57:F57"/>
    <mergeCell ref="A58:F58"/>
    <mergeCell ref="A51:F51"/>
    <mergeCell ref="A52:F52"/>
    <mergeCell ref="A53:F53"/>
    <mergeCell ref="A54:F54"/>
    <mergeCell ref="A48:F4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71" t="s">
        <v>260</v>
      </c>
      <c r="B1" s="272"/>
      <c r="C1" s="272"/>
      <c r="D1" s="272"/>
      <c r="E1" s="272"/>
      <c r="F1" s="272"/>
      <c r="G1" s="272"/>
      <c r="H1" s="272"/>
      <c r="I1" s="272"/>
    </row>
    <row r="2" spans="1:9" ht="12.75" customHeight="1">
      <c r="A2" s="225" t="s">
        <v>449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7" t="s">
        <v>355</v>
      </c>
      <c r="B3" s="288"/>
      <c r="C3" s="288"/>
      <c r="D3" s="288"/>
      <c r="E3" s="288"/>
      <c r="F3" s="288"/>
      <c r="G3" s="288"/>
      <c r="H3" s="288"/>
      <c r="I3" s="288"/>
    </row>
    <row r="4" spans="1:9" ht="12.75">
      <c r="A4" s="273" t="s">
        <v>445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9" t="s">
        <v>2</v>
      </c>
      <c r="B5" s="260"/>
      <c r="C5" s="260"/>
      <c r="D5" s="260"/>
      <c r="E5" s="260"/>
      <c r="F5" s="261"/>
      <c r="G5" s="21" t="s">
        <v>107</v>
      </c>
      <c r="H5" s="40" t="s">
        <v>380</v>
      </c>
      <c r="I5" s="40" t="s">
        <v>347</v>
      </c>
    </row>
    <row r="6" spans="1:9" ht="12.75">
      <c r="A6" s="262">
        <v>1</v>
      </c>
      <c r="B6" s="263"/>
      <c r="C6" s="263"/>
      <c r="D6" s="263"/>
      <c r="E6" s="263"/>
      <c r="F6" s="264"/>
      <c r="G6" s="27">
        <v>2</v>
      </c>
      <c r="H6" s="41" t="s">
        <v>207</v>
      </c>
      <c r="I6" s="41" t="s">
        <v>208</v>
      </c>
    </row>
    <row r="7" spans="1:9" ht="12.75">
      <c r="A7" s="281" t="s">
        <v>209</v>
      </c>
      <c r="B7" s="282"/>
      <c r="C7" s="282"/>
      <c r="D7" s="282"/>
      <c r="E7" s="282"/>
      <c r="F7" s="282"/>
      <c r="G7" s="282"/>
      <c r="H7" s="282"/>
      <c r="I7" s="283"/>
    </row>
    <row r="8" spans="1:9" ht="12.75">
      <c r="A8" s="280" t="s">
        <v>261</v>
      </c>
      <c r="B8" s="280"/>
      <c r="C8" s="280"/>
      <c r="D8" s="280"/>
      <c r="E8" s="280"/>
      <c r="F8" s="280"/>
      <c r="G8" s="28">
        <v>1</v>
      </c>
      <c r="H8" s="51">
        <v>0</v>
      </c>
      <c r="I8" s="51">
        <v>0</v>
      </c>
    </row>
    <row r="9" spans="1:9" ht="12.75">
      <c r="A9" s="277" t="s">
        <v>262</v>
      </c>
      <c r="B9" s="277"/>
      <c r="C9" s="277"/>
      <c r="D9" s="277"/>
      <c r="E9" s="277"/>
      <c r="F9" s="277"/>
      <c r="G9" s="29">
        <v>2</v>
      </c>
      <c r="H9" s="52">
        <v>0</v>
      </c>
      <c r="I9" s="52">
        <v>0</v>
      </c>
    </row>
    <row r="10" spans="1:9" ht="12.75">
      <c r="A10" s="277" t="s">
        <v>263</v>
      </c>
      <c r="B10" s="277"/>
      <c r="C10" s="277"/>
      <c r="D10" s="277"/>
      <c r="E10" s="277"/>
      <c r="F10" s="277"/>
      <c r="G10" s="29">
        <v>3</v>
      </c>
      <c r="H10" s="52">
        <v>0</v>
      </c>
      <c r="I10" s="52">
        <v>0</v>
      </c>
    </row>
    <row r="11" spans="1:9" ht="12.75">
      <c r="A11" s="277" t="s">
        <v>264</v>
      </c>
      <c r="B11" s="277"/>
      <c r="C11" s="277"/>
      <c r="D11" s="277"/>
      <c r="E11" s="277"/>
      <c r="F11" s="277"/>
      <c r="G11" s="29">
        <v>4</v>
      </c>
      <c r="H11" s="52">
        <v>0</v>
      </c>
      <c r="I11" s="52">
        <v>0</v>
      </c>
    </row>
    <row r="12" spans="1:9" ht="12.75">
      <c r="A12" s="277" t="s">
        <v>265</v>
      </c>
      <c r="B12" s="277"/>
      <c r="C12" s="277"/>
      <c r="D12" s="277"/>
      <c r="E12" s="277"/>
      <c r="F12" s="277"/>
      <c r="G12" s="29">
        <v>5</v>
      </c>
      <c r="H12" s="52">
        <v>0</v>
      </c>
      <c r="I12" s="52">
        <v>0</v>
      </c>
    </row>
    <row r="13" spans="1:9" ht="12.75">
      <c r="A13" s="277" t="s">
        <v>266</v>
      </c>
      <c r="B13" s="277"/>
      <c r="C13" s="277"/>
      <c r="D13" s="277"/>
      <c r="E13" s="277"/>
      <c r="F13" s="277"/>
      <c r="G13" s="29">
        <v>6</v>
      </c>
      <c r="H13" s="52">
        <v>0</v>
      </c>
      <c r="I13" s="52">
        <v>0</v>
      </c>
    </row>
    <row r="14" spans="1:9" ht="12.75">
      <c r="A14" s="277" t="s">
        <v>267</v>
      </c>
      <c r="B14" s="277"/>
      <c r="C14" s="277"/>
      <c r="D14" s="277"/>
      <c r="E14" s="277"/>
      <c r="F14" s="277"/>
      <c r="G14" s="29">
        <v>7</v>
      </c>
      <c r="H14" s="52">
        <v>0</v>
      </c>
      <c r="I14" s="52">
        <v>0</v>
      </c>
    </row>
    <row r="15" spans="1:9" ht="12.75">
      <c r="A15" s="277" t="s">
        <v>268</v>
      </c>
      <c r="B15" s="277"/>
      <c r="C15" s="277"/>
      <c r="D15" s="277"/>
      <c r="E15" s="277"/>
      <c r="F15" s="277"/>
      <c r="G15" s="29">
        <v>8</v>
      </c>
      <c r="H15" s="52">
        <v>0</v>
      </c>
      <c r="I15" s="52">
        <v>0</v>
      </c>
    </row>
    <row r="16" spans="1:9" ht="12.75">
      <c r="A16" s="276" t="s">
        <v>269</v>
      </c>
      <c r="B16" s="276"/>
      <c r="C16" s="276"/>
      <c r="D16" s="276"/>
      <c r="E16" s="276"/>
      <c r="F16" s="276"/>
      <c r="G16" s="30">
        <v>9</v>
      </c>
      <c r="H16" s="53">
        <f>SUM(H8:H15)</f>
        <v>0</v>
      </c>
      <c r="I16" s="53">
        <f>SUM(I8:I15)</f>
        <v>0</v>
      </c>
    </row>
    <row r="17" spans="1:9" ht="12.75">
      <c r="A17" s="277" t="s">
        <v>270</v>
      </c>
      <c r="B17" s="277"/>
      <c r="C17" s="277"/>
      <c r="D17" s="277"/>
      <c r="E17" s="277"/>
      <c r="F17" s="277"/>
      <c r="G17" s="29">
        <v>10</v>
      </c>
      <c r="H17" s="52">
        <v>0</v>
      </c>
      <c r="I17" s="52">
        <v>0</v>
      </c>
    </row>
    <row r="18" spans="1:9" ht="12.75">
      <c r="A18" s="277" t="s">
        <v>271</v>
      </c>
      <c r="B18" s="277"/>
      <c r="C18" s="277"/>
      <c r="D18" s="277"/>
      <c r="E18" s="277"/>
      <c r="F18" s="277"/>
      <c r="G18" s="29">
        <v>11</v>
      </c>
      <c r="H18" s="52">
        <v>0</v>
      </c>
      <c r="I18" s="52">
        <v>0</v>
      </c>
    </row>
    <row r="19" spans="1:9" ht="27" customHeight="1">
      <c r="A19" s="285" t="s">
        <v>272</v>
      </c>
      <c r="B19" s="285"/>
      <c r="C19" s="285"/>
      <c r="D19" s="285"/>
      <c r="E19" s="285"/>
      <c r="F19" s="285"/>
      <c r="G19" s="31">
        <v>12</v>
      </c>
      <c r="H19" s="54">
        <f>H16+H17+H18</f>
        <v>0</v>
      </c>
      <c r="I19" s="54">
        <f>I16+I17+I18</f>
        <v>0</v>
      </c>
    </row>
    <row r="20" spans="1:9" ht="12.75">
      <c r="A20" s="281" t="s">
        <v>229</v>
      </c>
      <c r="B20" s="282"/>
      <c r="C20" s="282"/>
      <c r="D20" s="282"/>
      <c r="E20" s="282"/>
      <c r="F20" s="282"/>
      <c r="G20" s="282"/>
      <c r="H20" s="282"/>
      <c r="I20" s="283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8">
        <v>13</v>
      </c>
      <c r="H21" s="51">
        <v>0</v>
      </c>
      <c r="I21" s="51">
        <v>0</v>
      </c>
    </row>
    <row r="22" spans="1:9" ht="12.75">
      <c r="A22" s="277" t="s">
        <v>274</v>
      </c>
      <c r="B22" s="277"/>
      <c r="C22" s="277"/>
      <c r="D22" s="277"/>
      <c r="E22" s="277"/>
      <c r="F22" s="277"/>
      <c r="G22" s="29">
        <v>14</v>
      </c>
      <c r="H22" s="52">
        <v>0</v>
      </c>
      <c r="I22" s="52">
        <v>0</v>
      </c>
    </row>
    <row r="23" spans="1:9" ht="12.75">
      <c r="A23" s="277" t="s">
        <v>275</v>
      </c>
      <c r="B23" s="277"/>
      <c r="C23" s="277"/>
      <c r="D23" s="277"/>
      <c r="E23" s="277"/>
      <c r="F23" s="277"/>
      <c r="G23" s="29">
        <v>15</v>
      </c>
      <c r="H23" s="52">
        <v>0</v>
      </c>
      <c r="I23" s="52">
        <v>0</v>
      </c>
    </row>
    <row r="24" spans="1:9" ht="12.75">
      <c r="A24" s="277" t="s">
        <v>276</v>
      </c>
      <c r="B24" s="277"/>
      <c r="C24" s="277"/>
      <c r="D24" s="277"/>
      <c r="E24" s="277"/>
      <c r="F24" s="277"/>
      <c r="G24" s="29">
        <v>16</v>
      </c>
      <c r="H24" s="52">
        <v>0</v>
      </c>
      <c r="I24" s="52">
        <v>0</v>
      </c>
    </row>
    <row r="25" spans="1:9" ht="12.75">
      <c r="A25" s="277" t="s">
        <v>277</v>
      </c>
      <c r="B25" s="277"/>
      <c r="C25" s="277"/>
      <c r="D25" s="277"/>
      <c r="E25" s="277"/>
      <c r="F25" s="277"/>
      <c r="G25" s="29">
        <v>17</v>
      </c>
      <c r="H25" s="52">
        <v>0</v>
      </c>
      <c r="I25" s="52">
        <v>0</v>
      </c>
    </row>
    <row r="26" spans="1:9" ht="12.75">
      <c r="A26" s="277" t="s">
        <v>278</v>
      </c>
      <c r="B26" s="277"/>
      <c r="C26" s="277"/>
      <c r="D26" s="277"/>
      <c r="E26" s="277"/>
      <c r="F26" s="277"/>
      <c r="G26" s="29">
        <v>18</v>
      </c>
      <c r="H26" s="52">
        <v>0</v>
      </c>
      <c r="I26" s="52">
        <v>0</v>
      </c>
    </row>
    <row r="27" spans="1:9" ht="24" customHeight="1">
      <c r="A27" s="276" t="s">
        <v>279</v>
      </c>
      <c r="B27" s="276"/>
      <c r="C27" s="276"/>
      <c r="D27" s="276"/>
      <c r="E27" s="276"/>
      <c r="F27" s="276"/>
      <c r="G27" s="30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7" t="s">
        <v>280</v>
      </c>
      <c r="B28" s="277"/>
      <c r="C28" s="277"/>
      <c r="D28" s="277"/>
      <c r="E28" s="277"/>
      <c r="F28" s="277"/>
      <c r="G28" s="29">
        <v>20</v>
      </c>
      <c r="H28" s="52">
        <v>0</v>
      </c>
      <c r="I28" s="52">
        <v>0</v>
      </c>
    </row>
    <row r="29" spans="1:9" ht="12.75">
      <c r="A29" s="277" t="s">
        <v>281</v>
      </c>
      <c r="B29" s="277"/>
      <c r="C29" s="277"/>
      <c r="D29" s="277"/>
      <c r="E29" s="277"/>
      <c r="F29" s="277"/>
      <c r="G29" s="29">
        <v>21</v>
      </c>
      <c r="H29" s="52">
        <v>0</v>
      </c>
      <c r="I29" s="52">
        <v>0</v>
      </c>
    </row>
    <row r="30" spans="1:9" ht="12.75">
      <c r="A30" s="277" t="s">
        <v>282</v>
      </c>
      <c r="B30" s="277"/>
      <c r="C30" s="277"/>
      <c r="D30" s="277"/>
      <c r="E30" s="277"/>
      <c r="F30" s="277"/>
      <c r="G30" s="29">
        <v>22</v>
      </c>
      <c r="H30" s="52">
        <v>0</v>
      </c>
      <c r="I30" s="52">
        <v>0</v>
      </c>
    </row>
    <row r="31" spans="1:9" ht="12.75">
      <c r="A31" s="277" t="s">
        <v>283</v>
      </c>
      <c r="B31" s="277"/>
      <c r="C31" s="277"/>
      <c r="D31" s="277"/>
      <c r="E31" s="277"/>
      <c r="F31" s="277"/>
      <c r="G31" s="29">
        <v>23</v>
      </c>
      <c r="H31" s="52">
        <v>0</v>
      </c>
      <c r="I31" s="52">
        <v>0</v>
      </c>
    </row>
    <row r="32" spans="1:9" ht="12.75">
      <c r="A32" s="277" t="s">
        <v>284</v>
      </c>
      <c r="B32" s="277"/>
      <c r="C32" s="277"/>
      <c r="D32" s="277"/>
      <c r="E32" s="277"/>
      <c r="F32" s="277"/>
      <c r="G32" s="29">
        <v>24</v>
      </c>
      <c r="H32" s="52">
        <v>0</v>
      </c>
      <c r="I32" s="52">
        <v>0</v>
      </c>
    </row>
    <row r="33" spans="1:9" ht="25.5" customHeight="1">
      <c r="A33" s="276" t="s">
        <v>285</v>
      </c>
      <c r="B33" s="276"/>
      <c r="C33" s="276"/>
      <c r="D33" s="276"/>
      <c r="E33" s="276"/>
      <c r="F33" s="276"/>
      <c r="G33" s="30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85" t="s">
        <v>286</v>
      </c>
      <c r="B34" s="285"/>
      <c r="C34" s="285"/>
      <c r="D34" s="285"/>
      <c r="E34" s="285"/>
      <c r="F34" s="285"/>
      <c r="G34" s="31">
        <v>26</v>
      </c>
      <c r="H34" s="54">
        <f>H27+H33</f>
        <v>0</v>
      </c>
      <c r="I34" s="54">
        <f>I27+I33</f>
        <v>0</v>
      </c>
    </row>
    <row r="35" spans="1:9" ht="12.75">
      <c r="A35" s="281" t="s">
        <v>244</v>
      </c>
      <c r="B35" s="282"/>
      <c r="C35" s="282"/>
      <c r="D35" s="282"/>
      <c r="E35" s="282"/>
      <c r="F35" s="282"/>
      <c r="G35" s="282">
        <v>0</v>
      </c>
      <c r="H35" s="282"/>
      <c r="I35" s="283"/>
    </row>
    <row r="36" spans="1:9" ht="12.75">
      <c r="A36" s="284" t="s">
        <v>287</v>
      </c>
      <c r="B36" s="284"/>
      <c r="C36" s="284"/>
      <c r="D36" s="284"/>
      <c r="E36" s="284"/>
      <c r="F36" s="284"/>
      <c r="G36" s="28">
        <v>27</v>
      </c>
      <c r="H36" s="51">
        <v>0</v>
      </c>
      <c r="I36" s="51">
        <v>0</v>
      </c>
    </row>
    <row r="37" spans="1:9" ht="24.75" customHeight="1">
      <c r="A37" s="279" t="s">
        <v>288</v>
      </c>
      <c r="B37" s="279"/>
      <c r="C37" s="279"/>
      <c r="D37" s="279"/>
      <c r="E37" s="279"/>
      <c r="F37" s="279"/>
      <c r="G37" s="29">
        <v>28</v>
      </c>
      <c r="H37" s="52">
        <v>0</v>
      </c>
      <c r="I37" s="52">
        <v>0</v>
      </c>
    </row>
    <row r="38" spans="1:9" ht="12.75">
      <c r="A38" s="279" t="s">
        <v>289</v>
      </c>
      <c r="B38" s="279"/>
      <c r="C38" s="279"/>
      <c r="D38" s="279"/>
      <c r="E38" s="279"/>
      <c r="F38" s="279"/>
      <c r="G38" s="29">
        <v>29</v>
      </c>
      <c r="H38" s="52">
        <v>0</v>
      </c>
      <c r="I38" s="52">
        <v>0</v>
      </c>
    </row>
    <row r="39" spans="1:9" ht="12.75">
      <c r="A39" s="279" t="s">
        <v>290</v>
      </c>
      <c r="B39" s="279"/>
      <c r="C39" s="279"/>
      <c r="D39" s="279"/>
      <c r="E39" s="279"/>
      <c r="F39" s="279"/>
      <c r="G39" s="29">
        <v>30</v>
      </c>
      <c r="H39" s="52">
        <v>0</v>
      </c>
      <c r="I39" s="52">
        <v>0</v>
      </c>
    </row>
    <row r="40" spans="1:9" ht="25.5" customHeight="1">
      <c r="A40" s="276" t="s">
        <v>291</v>
      </c>
      <c r="B40" s="276"/>
      <c r="C40" s="276"/>
      <c r="D40" s="276"/>
      <c r="E40" s="276"/>
      <c r="F40" s="276"/>
      <c r="G40" s="30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9" t="s">
        <v>292</v>
      </c>
      <c r="B41" s="279"/>
      <c r="C41" s="279"/>
      <c r="D41" s="279"/>
      <c r="E41" s="279"/>
      <c r="F41" s="279"/>
      <c r="G41" s="29">
        <v>32</v>
      </c>
      <c r="H41" s="52">
        <v>0</v>
      </c>
      <c r="I41" s="52">
        <v>0</v>
      </c>
    </row>
    <row r="42" spans="1:9" ht="12.75">
      <c r="A42" s="279" t="s">
        <v>293</v>
      </c>
      <c r="B42" s="279"/>
      <c r="C42" s="279"/>
      <c r="D42" s="279"/>
      <c r="E42" s="279"/>
      <c r="F42" s="279"/>
      <c r="G42" s="29">
        <v>33</v>
      </c>
      <c r="H42" s="52">
        <v>0</v>
      </c>
      <c r="I42" s="52">
        <v>0</v>
      </c>
    </row>
    <row r="43" spans="1:9" ht="12.75">
      <c r="A43" s="279" t="s">
        <v>294</v>
      </c>
      <c r="B43" s="279"/>
      <c r="C43" s="279"/>
      <c r="D43" s="279"/>
      <c r="E43" s="279"/>
      <c r="F43" s="279"/>
      <c r="G43" s="29">
        <v>34</v>
      </c>
      <c r="H43" s="52">
        <v>0</v>
      </c>
      <c r="I43" s="52">
        <v>0</v>
      </c>
    </row>
    <row r="44" spans="1:9" ht="21" customHeight="1">
      <c r="A44" s="279" t="s">
        <v>295</v>
      </c>
      <c r="B44" s="279"/>
      <c r="C44" s="279"/>
      <c r="D44" s="279"/>
      <c r="E44" s="279"/>
      <c r="F44" s="279"/>
      <c r="G44" s="29">
        <v>35</v>
      </c>
      <c r="H44" s="52">
        <v>0</v>
      </c>
      <c r="I44" s="52">
        <v>0</v>
      </c>
    </row>
    <row r="45" spans="1:9" ht="12.75">
      <c r="A45" s="279" t="s">
        <v>296</v>
      </c>
      <c r="B45" s="279"/>
      <c r="C45" s="279"/>
      <c r="D45" s="279"/>
      <c r="E45" s="279"/>
      <c r="F45" s="279"/>
      <c r="G45" s="29">
        <v>36</v>
      </c>
      <c r="H45" s="52">
        <v>0</v>
      </c>
      <c r="I45" s="52">
        <v>0</v>
      </c>
    </row>
    <row r="46" spans="1:9" ht="22.5" customHeight="1">
      <c r="A46" s="276" t="s">
        <v>297</v>
      </c>
      <c r="B46" s="276"/>
      <c r="C46" s="276"/>
      <c r="D46" s="276"/>
      <c r="E46" s="276"/>
      <c r="F46" s="276"/>
      <c r="G46" s="30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78" t="s">
        <v>298</v>
      </c>
      <c r="B47" s="278"/>
      <c r="C47" s="278"/>
      <c r="D47" s="278"/>
      <c r="E47" s="278"/>
      <c r="F47" s="278"/>
      <c r="G47" s="30">
        <v>38</v>
      </c>
      <c r="H47" s="53">
        <f>H46+H40</f>
        <v>0</v>
      </c>
      <c r="I47" s="53">
        <f>I46+I40</f>
        <v>0</v>
      </c>
    </row>
    <row r="48" spans="1:9" ht="12.75">
      <c r="A48" s="277" t="s">
        <v>299</v>
      </c>
      <c r="B48" s="277"/>
      <c r="C48" s="277"/>
      <c r="D48" s="277"/>
      <c r="E48" s="277"/>
      <c r="F48" s="277"/>
      <c r="G48" s="29">
        <v>39</v>
      </c>
      <c r="H48" s="52">
        <v>0</v>
      </c>
      <c r="I48" s="52">
        <v>0</v>
      </c>
    </row>
    <row r="49" spans="1:9" ht="25.5" customHeight="1">
      <c r="A49" s="278" t="s">
        <v>300</v>
      </c>
      <c r="B49" s="278"/>
      <c r="C49" s="278"/>
      <c r="D49" s="278"/>
      <c r="E49" s="278"/>
      <c r="F49" s="278"/>
      <c r="G49" s="30">
        <v>40</v>
      </c>
      <c r="H49" s="53">
        <f>H19+H34+H47+H48</f>
        <v>0</v>
      </c>
      <c r="I49" s="53">
        <f>I19+I34+I47+I48</f>
        <v>0</v>
      </c>
    </row>
    <row r="50" spans="1:9" ht="12.75">
      <c r="A50" s="286" t="s">
        <v>258</v>
      </c>
      <c r="B50" s="286"/>
      <c r="C50" s="286"/>
      <c r="D50" s="286"/>
      <c r="E50" s="286"/>
      <c r="F50" s="286"/>
      <c r="G50" s="29">
        <v>41</v>
      </c>
      <c r="H50" s="52">
        <v>0</v>
      </c>
      <c r="I50" s="52">
        <v>0</v>
      </c>
    </row>
    <row r="51" spans="1:9" ht="31.5" customHeight="1">
      <c r="A51" s="285" t="s">
        <v>301</v>
      </c>
      <c r="B51" s="285"/>
      <c r="C51" s="285"/>
      <c r="D51" s="285"/>
      <c r="E51" s="285"/>
      <c r="F51" s="285"/>
      <c r="G51" s="31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14:F14"/>
    <mergeCell ref="A50:F50"/>
    <mergeCell ref="A3:I3"/>
    <mergeCell ref="A41:F41"/>
    <mergeCell ref="A2:I2"/>
    <mergeCell ref="A1:I1"/>
    <mergeCell ref="A4:I4"/>
    <mergeCell ref="A5:F5"/>
    <mergeCell ref="A27:F27"/>
    <mergeCell ref="A12:F12"/>
    <mergeCell ref="A13:F13"/>
    <mergeCell ref="A17:F17"/>
    <mergeCell ref="A10:F10"/>
    <mergeCell ref="A9:F9"/>
    <mergeCell ref="A20:I20"/>
    <mergeCell ref="A15:F15"/>
    <mergeCell ref="A51:F51"/>
    <mergeCell ref="A42:F42"/>
    <mergeCell ref="A43:F43"/>
    <mergeCell ref="A44:F44"/>
    <mergeCell ref="A45:F45"/>
    <mergeCell ref="A36:F36"/>
    <mergeCell ref="A6:F6"/>
    <mergeCell ref="A24:F24"/>
    <mergeCell ref="A33:F33"/>
    <mergeCell ref="A21:F21"/>
    <mergeCell ref="A7:I7"/>
    <mergeCell ref="A34:F34"/>
    <mergeCell ref="A19:F19"/>
    <mergeCell ref="A25:F25"/>
    <mergeCell ref="A26:F26"/>
    <mergeCell ref="A39:F39"/>
    <mergeCell ref="A8:F8"/>
    <mergeCell ref="A35:I35"/>
    <mergeCell ref="A22:F22"/>
    <mergeCell ref="A11:F11"/>
    <mergeCell ref="A40:F40"/>
    <mergeCell ref="A31:F31"/>
    <mergeCell ref="A29:F29"/>
    <mergeCell ref="A37:F37"/>
    <mergeCell ref="A38:F38"/>
    <mergeCell ref="A16:F16"/>
    <mergeCell ref="A18:F18"/>
    <mergeCell ref="A28:F28"/>
    <mergeCell ref="A23:F23"/>
    <mergeCell ref="A48:F48"/>
    <mergeCell ref="A49:F49"/>
    <mergeCell ref="A30:F30"/>
    <mergeCell ref="A32:F32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D42">
      <selection activeCell="J36" sqref="J3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309" t="s">
        <v>302</v>
      </c>
      <c r="B1" s="310"/>
      <c r="C1" s="310"/>
      <c r="D1" s="310"/>
      <c r="E1" s="310"/>
      <c r="F1" s="310"/>
      <c r="G1" s="310"/>
      <c r="H1" s="310"/>
      <c r="I1" s="310"/>
      <c r="J1" s="310"/>
      <c r="K1" s="55"/>
    </row>
    <row r="2" spans="1:22" ht="15">
      <c r="A2" s="2"/>
      <c r="B2" s="3"/>
      <c r="C2" s="311" t="s">
        <v>303</v>
      </c>
      <c r="D2" s="311"/>
      <c r="E2" s="10">
        <v>43831</v>
      </c>
      <c r="F2" s="4" t="s">
        <v>0</v>
      </c>
      <c r="G2" s="10">
        <v>44012</v>
      </c>
      <c r="H2" s="57"/>
      <c r="I2" s="57"/>
      <c r="J2" s="57"/>
      <c r="K2" s="58"/>
      <c r="V2" s="59" t="s">
        <v>355</v>
      </c>
    </row>
    <row r="3" spans="1:23" ht="13.5" customHeight="1" thickBot="1">
      <c r="A3" s="313" t="s">
        <v>304</v>
      </c>
      <c r="B3" s="314"/>
      <c r="C3" s="314"/>
      <c r="D3" s="314"/>
      <c r="E3" s="314"/>
      <c r="F3" s="314"/>
      <c r="G3" s="317" t="s">
        <v>3</v>
      </c>
      <c r="H3" s="299" t="s">
        <v>305</v>
      </c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 t="s">
        <v>306</v>
      </c>
      <c r="W3" s="301" t="s">
        <v>307</v>
      </c>
    </row>
    <row r="4" spans="1:23" ht="51" thickBot="1">
      <c r="A4" s="315"/>
      <c r="B4" s="316"/>
      <c r="C4" s="316"/>
      <c r="D4" s="316"/>
      <c r="E4" s="316"/>
      <c r="F4" s="316"/>
      <c r="G4" s="318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300"/>
      <c r="W4" s="302"/>
    </row>
    <row r="5" spans="1:23" ht="20.25">
      <c r="A5" s="303">
        <v>1</v>
      </c>
      <c r="B5" s="304"/>
      <c r="C5" s="304"/>
      <c r="D5" s="304"/>
      <c r="E5" s="304"/>
      <c r="F5" s="304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5" t="s">
        <v>322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6"/>
      <c r="P6" s="306"/>
      <c r="Q6" s="306"/>
      <c r="R6" s="306"/>
      <c r="S6" s="306"/>
      <c r="T6" s="306"/>
      <c r="U6" s="306"/>
      <c r="V6" s="306"/>
      <c r="W6" s="307"/>
    </row>
    <row r="7" spans="1:23" ht="12.75">
      <c r="A7" s="296" t="s">
        <v>374</v>
      </c>
      <c r="B7" s="296"/>
      <c r="C7" s="296"/>
      <c r="D7" s="296"/>
      <c r="E7" s="296"/>
      <c r="F7" s="296"/>
      <c r="G7" s="6">
        <v>1</v>
      </c>
      <c r="H7" s="128">
        <v>188728900</v>
      </c>
      <c r="I7" s="64">
        <v>4965780</v>
      </c>
      <c r="J7" s="128">
        <v>11279675</v>
      </c>
      <c r="K7" s="128">
        <v>217800</v>
      </c>
      <c r="L7" s="128">
        <v>217800</v>
      </c>
      <c r="M7" s="64">
        <v>0</v>
      </c>
      <c r="N7" s="64">
        <v>10040321</v>
      </c>
      <c r="O7" s="64">
        <v>0</v>
      </c>
      <c r="P7" s="64">
        <v>-13173194</v>
      </c>
      <c r="Q7" s="64">
        <v>0</v>
      </c>
      <c r="R7" s="64">
        <v>0</v>
      </c>
      <c r="S7" s="64">
        <v>592030</v>
      </c>
      <c r="T7" s="64">
        <v>-8770394</v>
      </c>
      <c r="U7" s="65">
        <f>H7+I7+J7+K7-L7+M7+N7+O7+P7+Q7+R7+S7+T7</f>
        <v>193663118</v>
      </c>
      <c r="V7" s="64">
        <v>0</v>
      </c>
      <c r="W7" s="65">
        <f>U7+V7</f>
        <v>193663118</v>
      </c>
    </row>
    <row r="8" spans="1:23" ht="12.75">
      <c r="A8" s="290" t="s">
        <v>323</v>
      </c>
      <c r="B8" s="290"/>
      <c r="C8" s="290"/>
      <c r="D8" s="290"/>
      <c r="E8" s="290"/>
      <c r="F8" s="290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 ht="12.75">
      <c r="A9" s="290" t="s">
        <v>324</v>
      </c>
      <c r="B9" s="290"/>
      <c r="C9" s="290"/>
      <c r="D9" s="290"/>
      <c r="E9" s="290"/>
      <c r="F9" s="290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-10040321</v>
      </c>
      <c r="O9" s="64">
        <v>0</v>
      </c>
      <c r="P9" s="64">
        <v>0</v>
      </c>
      <c r="Q9" s="64">
        <v>0</v>
      </c>
      <c r="R9" s="64">
        <v>0</v>
      </c>
      <c r="S9" s="64">
        <f>-125833507+1412593</f>
        <v>-124420914</v>
      </c>
      <c r="T9" s="64">
        <v>0</v>
      </c>
      <c r="U9" s="65">
        <f>H9+I9+J9+K9-L9+M9+N9+O9+P9+Q9+R9+S9+T9</f>
        <v>-134461235</v>
      </c>
      <c r="V9" s="64">
        <v>0</v>
      </c>
      <c r="W9" s="65">
        <f>U9+V9</f>
        <v>-134461235</v>
      </c>
    </row>
    <row r="10" spans="1:23" ht="24" customHeight="1">
      <c r="A10" s="312" t="s">
        <v>375</v>
      </c>
      <c r="B10" s="312"/>
      <c r="C10" s="312"/>
      <c r="D10" s="312"/>
      <c r="E10" s="312"/>
      <c r="F10" s="312"/>
      <c r="G10" s="7">
        <v>4</v>
      </c>
      <c r="H10" s="65">
        <f>H7+H8+H9</f>
        <v>188728900</v>
      </c>
      <c r="I10" s="65">
        <f aca="true" t="shared" si="0" ref="I10:W10">I7+I8+I9</f>
        <v>4965780</v>
      </c>
      <c r="J10" s="65">
        <f t="shared" si="0"/>
        <v>11279675</v>
      </c>
      <c r="K10" s="65">
        <f>K7+K8+K9</f>
        <v>217800</v>
      </c>
      <c r="L10" s="65">
        <f t="shared" si="0"/>
        <v>217800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-13173194</v>
      </c>
      <c r="Q10" s="65">
        <f t="shared" si="0"/>
        <v>0</v>
      </c>
      <c r="R10" s="65">
        <f t="shared" si="0"/>
        <v>0</v>
      </c>
      <c r="S10" s="65">
        <f t="shared" si="0"/>
        <v>-123828884</v>
      </c>
      <c r="T10" s="65">
        <f t="shared" si="0"/>
        <v>-8770394</v>
      </c>
      <c r="U10" s="65">
        <f t="shared" si="0"/>
        <v>59201883</v>
      </c>
      <c r="V10" s="65">
        <f t="shared" si="0"/>
        <v>0</v>
      </c>
      <c r="W10" s="65">
        <f t="shared" si="0"/>
        <v>59201883</v>
      </c>
    </row>
    <row r="11" spans="1:23" ht="12.75">
      <c r="A11" s="290" t="s">
        <v>325</v>
      </c>
      <c r="B11" s="290"/>
      <c r="C11" s="290"/>
      <c r="D11" s="290"/>
      <c r="E11" s="290"/>
      <c r="F11" s="290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-16738876</v>
      </c>
      <c r="U11" s="65">
        <f>H11+I11+J11+K11-L11+M11+N11+O11+P11+Q11+R11+S11+T11</f>
        <v>-16738876</v>
      </c>
      <c r="V11" s="64">
        <v>0</v>
      </c>
      <c r="W11" s="65">
        <f aca="true" t="shared" si="1" ref="W11:W28">U11+V11</f>
        <v>-16738876</v>
      </c>
    </row>
    <row r="12" spans="1:23" ht="12.75">
      <c r="A12" s="290" t="s">
        <v>326</v>
      </c>
      <c r="B12" s="290"/>
      <c r="C12" s="290"/>
      <c r="D12" s="290"/>
      <c r="E12" s="290"/>
      <c r="F12" s="290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90" t="s">
        <v>327</v>
      </c>
      <c r="B13" s="290"/>
      <c r="C13" s="290"/>
      <c r="D13" s="290"/>
      <c r="E13" s="290"/>
      <c r="F13" s="290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84736791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84736791</v>
      </c>
      <c r="V13" s="64">
        <v>0</v>
      </c>
      <c r="W13" s="65">
        <f t="shared" si="1"/>
        <v>84736791</v>
      </c>
    </row>
    <row r="14" spans="1:23" ht="29.25" customHeight="1">
      <c r="A14" s="290" t="s">
        <v>328</v>
      </c>
      <c r="B14" s="290"/>
      <c r="C14" s="290"/>
      <c r="D14" s="290"/>
      <c r="E14" s="290"/>
      <c r="F14" s="290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12810194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12810194</v>
      </c>
      <c r="V14" s="64">
        <v>0</v>
      </c>
      <c r="W14" s="65">
        <f t="shared" si="1"/>
        <v>12810194</v>
      </c>
    </row>
    <row r="15" spans="1:23" ht="12.75">
      <c r="A15" s="290" t="s">
        <v>329</v>
      </c>
      <c r="B15" s="290"/>
      <c r="C15" s="290"/>
      <c r="D15" s="290"/>
      <c r="E15" s="290"/>
      <c r="F15" s="290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90" t="s">
        <v>330</v>
      </c>
      <c r="B16" s="290"/>
      <c r="C16" s="290"/>
      <c r="D16" s="290"/>
      <c r="E16" s="290"/>
      <c r="F16" s="290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90" t="s">
        <v>331</v>
      </c>
      <c r="B17" s="290"/>
      <c r="C17" s="290"/>
      <c r="D17" s="290"/>
      <c r="E17" s="290"/>
      <c r="F17" s="290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90" t="s">
        <v>332</v>
      </c>
      <c r="B18" s="290"/>
      <c r="C18" s="290"/>
      <c r="D18" s="290"/>
      <c r="E18" s="290"/>
      <c r="F18" s="290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90" t="s">
        <v>333</v>
      </c>
      <c r="B19" s="290"/>
      <c r="C19" s="290"/>
      <c r="D19" s="290"/>
      <c r="E19" s="290"/>
      <c r="F19" s="290"/>
      <c r="G19" s="6">
        <v>13</v>
      </c>
      <c r="H19" s="64">
        <v>0</v>
      </c>
      <c r="I19" s="64">
        <v>4965780</v>
      </c>
      <c r="J19" s="64">
        <v>0</v>
      </c>
      <c r="K19" s="64">
        <v>0</v>
      </c>
      <c r="L19" s="64">
        <v>0</v>
      </c>
      <c r="M19" s="64">
        <v>0</v>
      </c>
      <c r="N19" s="64">
        <v>-18258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4947522</v>
      </c>
      <c r="V19" s="64">
        <v>0</v>
      </c>
      <c r="W19" s="65">
        <f t="shared" si="1"/>
        <v>4947522</v>
      </c>
    </row>
    <row r="20" spans="1:23" ht="12.75">
      <c r="A20" s="290" t="s">
        <v>334</v>
      </c>
      <c r="B20" s="290"/>
      <c r="C20" s="290"/>
      <c r="D20" s="290"/>
      <c r="E20" s="290"/>
      <c r="F20" s="290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90" t="s">
        <v>335</v>
      </c>
      <c r="B21" s="290"/>
      <c r="C21" s="290"/>
      <c r="D21" s="290"/>
      <c r="E21" s="290"/>
      <c r="F21" s="290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90" t="s">
        <v>336</v>
      </c>
      <c r="B22" s="290"/>
      <c r="C22" s="290"/>
      <c r="D22" s="290"/>
      <c r="E22" s="290"/>
      <c r="F22" s="290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90" t="s">
        <v>337</v>
      </c>
      <c r="B23" s="290"/>
      <c r="C23" s="290"/>
      <c r="D23" s="290"/>
      <c r="E23" s="290"/>
      <c r="F23" s="290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90" t="s">
        <v>338</v>
      </c>
      <c r="B24" s="290"/>
      <c r="C24" s="290"/>
      <c r="D24" s="290"/>
      <c r="E24" s="290"/>
      <c r="F24" s="290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90" t="s">
        <v>339</v>
      </c>
      <c r="B25" s="290"/>
      <c r="C25" s="290"/>
      <c r="D25" s="290"/>
      <c r="E25" s="290"/>
      <c r="F25" s="290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90" t="s">
        <v>340</v>
      </c>
      <c r="B26" s="290"/>
      <c r="C26" s="290"/>
      <c r="D26" s="290"/>
      <c r="E26" s="290"/>
      <c r="F26" s="290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90" t="s">
        <v>341</v>
      </c>
      <c r="B27" s="290"/>
      <c r="C27" s="290"/>
      <c r="D27" s="290"/>
      <c r="E27" s="290"/>
      <c r="F27" s="290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-592030</v>
      </c>
      <c r="T27" s="64">
        <v>8770394</v>
      </c>
      <c r="U27" s="65">
        <f t="shared" si="2"/>
        <v>8178364</v>
      </c>
      <c r="V27" s="64">
        <v>0</v>
      </c>
      <c r="W27" s="65">
        <f t="shared" si="1"/>
        <v>8178364</v>
      </c>
    </row>
    <row r="28" spans="1:23" ht="12.75">
      <c r="A28" s="290" t="s">
        <v>342</v>
      </c>
      <c r="B28" s="290"/>
      <c r="C28" s="290"/>
      <c r="D28" s="290"/>
      <c r="E28" s="290"/>
      <c r="F28" s="290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8" t="s">
        <v>376</v>
      </c>
      <c r="B29" s="308"/>
      <c r="C29" s="308"/>
      <c r="D29" s="308"/>
      <c r="E29" s="308"/>
      <c r="F29" s="308"/>
      <c r="G29" s="8">
        <v>23</v>
      </c>
      <c r="H29" s="67">
        <f>SUM(H10:H28)</f>
        <v>188728900</v>
      </c>
      <c r="I29" s="67">
        <f aca="true" t="shared" si="3" ref="I29:W29">SUM(I10:I28)</f>
        <v>9931560</v>
      </c>
      <c r="J29" s="67">
        <f t="shared" si="3"/>
        <v>11279675</v>
      </c>
      <c r="K29" s="67">
        <f t="shared" si="3"/>
        <v>217800</v>
      </c>
      <c r="L29" s="67">
        <f t="shared" si="3"/>
        <v>217800</v>
      </c>
      <c r="M29" s="67">
        <f t="shared" si="3"/>
        <v>0</v>
      </c>
      <c r="N29" s="67">
        <f t="shared" si="3"/>
        <v>-18258</v>
      </c>
      <c r="O29" s="67">
        <f t="shared" si="3"/>
        <v>84736791</v>
      </c>
      <c r="P29" s="67">
        <f t="shared" si="3"/>
        <v>-363000</v>
      </c>
      <c r="Q29" s="67">
        <f t="shared" si="3"/>
        <v>0</v>
      </c>
      <c r="R29" s="67">
        <f t="shared" si="3"/>
        <v>0</v>
      </c>
      <c r="S29" s="67">
        <f t="shared" si="3"/>
        <v>-124420914</v>
      </c>
      <c r="T29" s="67">
        <f t="shared" si="3"/>
        <v>-16738876</v>
      </c>
      <c r="U29" s="67">
        <f t="shared" si="3"/>
        <v>153135878</v>
      </c>
      <c r="V29" s="67">
        <f t="shared" si="3"/>
        <v>0</v>
      </c>
      <c r="W29" s="67">
        <f t="shared" si="3"/>
        <v>153135878</v>
      </c>
    </row>
    <row r="30" spans="1:23" ht="12.75">
      <c r="A30" s="293" t="s">
        <v>343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</row>
    <row r="31" spans="1:23" ht="36.75" customHeight="1">
      <c r="A31" s="297" t="s">
        <v>344</v>
      </c>
      <c r="B31" s="297"/>
      <c r="C31" s="297"/>
      <c r="D31" s="297"/>
      <c r="E31" s="297"/>
      <c r="F31" s="297"/>
      <c r="G31" s="7">
        <v>24</v>
      </c>
      <c r="H31" s="65">
        <f>SUM(H12:H20)</f>
        <v>0</v>
      </c>
      <c r="I31" s="65">
        <f aca="true" t="shared" si="4" ref="I31:W31">SUM(I12:I20)</f>
        <v>4965780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-18258</v>
      </c>
      <c r="O31" s="65">
        <f t="shared" si="4"/>
        <v>84736791</v>
      </c>
      <c r="P31" s="65">
        <f t="shared" si="4"/>
        <v>12810194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102494507</v>
      </c>
      <c r="V31" s="65">
        <f t="shared" si="4"/>
        <v>0</v>
      </c>
      <c r="W31" s="65">
        <f t="shared" si="4"/>
        <v>102494507</v>
      </c>
    </row>
    <row r="32" spans="1:23" ht="31.5" customHeight="1">
      <c r="A32" s="297" t="s">
        <v>345</v>
      </c>
      <c r="B32" s="297"/>
      <c r="C32" s="297"/>
      <c r="D32" s="297"/>
      <c r="E32" s="297"/>
      <c r="F32" s="297"/>
      <c r="G32" s="7">
        <v>25</v>
      </c>
      <c r="H32" s="65">
        <f>H11+H31</f>
        <v>0</v>
      </c>
      <c r="I32" s="65">
        <f aca="true" t="shared" si="5" ref="I32:W32">I11+I31</f>
        <v>4965780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-18258</v>
      </c>
      <c r="O32" s="65">
        <f t="shared" si="5"/>
        <v>84736791</v>
      </c>
      <c r="P32" s="65">
        <f t="shared" si="5"/>
        <v>12810194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-16738876</v>
      </c>
      <c r="U32" s="65">
        <f t="shared" si="5"/>
        <v>85755631</v>
      </c>
      <c r="V32" s="65">
        <f t="shared" si="5"/>
        <v>0</v>
      </c>
      <c r="W32" s="65">
        <f t="shared" si="5"/>
        <v>85755631</v>
      </c>
    </row>
    <row r="33" spans="1:23" ht="30.75" customHeight="1">
      <c r="A33" s="298" t="s">
        <v>346</v>
      </c>
      <c r="B33" s="298"/>
      <c r="C33" s="298"/>
      <c r="D33" s="298"/>
      <c r="E33" s="298"/>
      <c r="F33" s="298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-592030</v>
      </c>
      <c r="T33" s="67">
        <f t="shared" si="6"/>
        <v>8770394</v>
      </c>
      <c r="U33" s="67">
        <f t="shared" si="6"/>
        <v>8178364</v>
      </c>
      <c r="V33" s="67">
        <f t="shared" si="6"/>
        <v>0</v>
      </c>
      <c r="W33" s="67">
        <f t="shared" si="6"/>
        <v>8178364</v>
      </c>
    </row>
    <row r="34" spans="1:23" ht="12.75">
      <c r="A34" s="293" t="s">
        <v>347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1:23" ht="12.75">
      <c r="A35" s="296" t="s">
        <v>377</v>
      </c>
      <c r="B35" s="296"/>
      <c r="C35" s="296"/>
      <c r="D35" s="296"/>
      <c r="E35" s="296"/>
      <c r="F35" s="296"/>
      <c r="G35" s="6">
        <v>27</v>
      </c>
      <c r="H35" s="64">
        <v>188728900</v>
      </c>
      <c r="I35" s="64">
        <v>4965780</v>
      </c>
      <c r="J35" s="64">
        <v>11279675</v>
      </c>
      <c r="K35" s="64">
        <v>217800</v>
      </c>
      <c r="L35" s="64">
        <v>217800</v>
      </c>
      <c r="M35" s="64">
        <v>0</v>
      </c>
      <c r="N35" s="64">
        <v>0</v>
      </c>
      <c r="O35" s="64">
        <v>84736791</v>
      </c>
      <c r="P35" s="64">
        <v>-363000</v>
      </c>
      <c r="Q35" s="64">
        <v>0</v>
      </c>
      <c r="R35" s="64">
        <v>0</v>
      </c>
      <c r="S35" s="64">
        <v>-124420914</v>
      </c>
      <c r="T35" s="64">
        <v>-16738876</v>
      </c>
      <c r="U35" s="68">
        <f>H35+I35+J35+K35-L35+M35+N35+O35+P35+Q35+R35+S35+T35</f>
        <v>148188356</v>
      </c>
      <c r="V35" s="64">
        <v>0</v>
      </c>
      <c r="W35" s="68">
        <f>U35+V35</f>
        <v>148188356</v>
      </c>
    </row>
    <row r="36" spans="1:23" ht="12.75">
      <c r="A36" s="290" t="s">
        <v>323</v>
      </c>
      <c r="B36" s="290"/>
      <c r="C36" s="290"/>
      <c r="D36" s="290"/>
      <c r="E36" s="290"/>
      <c r="F36" s="290"/>
      <c r="G36" s="6">
        <v>28</v>
      </c>
      <c r="H36" s="64">
        <v>0</v>
      </c>
      <c r="I36" s="64">
        <v>-4965780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-4965780</v>
      </c>
      <c r="V36" s="64">
        <v>0</v>
      </c>
      <c r="W36" s="68">
        <f>U36+V36</f>
        <v>-4965780</v>
      </c>
    </row>
    <row r="37" spans="1:23" ht="12.75">
      <c r="A37" s="290" t="s">
        <v>324</v>
      </c>
      <c r="B37" s="290"/>
      <c r="C37" s="290"/>
      <c r="D37" s="290"/>
      <c r="E37" s="290"/>
      <c r="F37" s="290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/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296" t="s">
        <v>378</v>
      </c>
      <c r="B38" s="296"/>
      <c r="C38" s="296"/>
      <c r="D38" s="296"/>
      <c r="E38" s="296"/>
      <c r="F38" s="296"/>
      <c r="G38" s="6">
        <v>30</v>
      </c>
      <c r="H38" s="68">
        <f>H35+H36+H37</f>
        <v>188728900</v>
      </c>
      <c r="I38" s="68">
        <f aca="true" t="shared" si="7" ref="I38:W38">I35+I36+I37</f>
        <v>0</v>
      </c>
      <c r="J38" s="68">
        <f t="shared" si="7"/>
        <v>11279675</v>
      </c>
      <c r="K38" s="68">
        <f t="shared" si="7"/>
        <v>217800</v>
      </c>
      <c r="L38" s="68">
        <f t="shared" si="7"/>
        <v>217800</v>
      </c>
      <c r="M38" s="68">
        <f t="shared" si="7"/>
        <v>0</v>
      </c>
      <c r="N38" s="68">
        <f>N35+N36+N37</f>
        <v>0</v>
      </c>
      <c r="O38" s="68">
        <f t="shared" si="7"/>
        <v>84736791</v>
      </c>
      <c r="P38" s="68">
        <f t="shared" si="7"/>
        <v>-363000</v>
      </c>
      <c r="Q38" s="68">
        <f t="shared" si="7"/>
        <v>0</v>
      </c>
      <c r="R38" s="68">
        <f t="shared" si="7"/>
        <v>0</v>
      </c>
      <c r="S38" s="68">
        <f t="shared" si="7"/>
        <v>-124420914</v>
      </c>
      <c r="T38" s="68">
        <f t="shared" si="7"/>
        <v>-16738876</v>
      </c>
      <c r="U38" s="68">
        <f t="shared" si="7"/>
        <v>143222576</v>
      </c>
      <c r="V38" s="68">
        <f t="shared" si="7"/>
        <v>0</v>
      </c>
      <c r="W38" s="68">
        <f t="shared" si="7"/>
        <v>143222576</v>
      </c>
    </row>
    <row r="39" spans="1:23" ht="12.75">
      <c r="A39" s="290" t="s">
        <v>325</v>
      </c>
      <c r="B39" s="290"/>
      <c r="C39" s="290"/>
      <c r="D39" s="290"/>
      <c r="E39" s="290"/>
      <c r="F39" s="290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-7447277</v>
      </c>
      <c r="U39" s="68">
        <f aca="true" t="shared" si="8" ref="U39:U56">H39+I39+J39+K39-L39+M39+N39+O39+P39+Q39+R39+S39+T39</f>
        <v>-7447277</v>
      </c>
      <c r="V39" s="64">
        <v>0</v>
      </c>
      <c r="W39" s="68">
        <f aca="true" t="shared" si="9" ref="W39:W56">U39+V39</f>
        <v>-7447277</v>
      </c>
    </row>
    <row r="40" spans="1:23" ht="12.75">
      <c r="A40" s="290" t="s">
        <v>326</v>
      </c>
      <c r="B40" s="290"/>
      <c r="C40" s="290"/>
      <c r="D40" s="290"/>
      <c r="E40" s="290"/>
      <c r="F40" s="290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90" t="s">
        <v>348</v>
      </c>
      <c r="B41" s="290"/>
      <c r="C41" s="290"/>
      <c r="D41" s="290"/>
      <c r="E41" s="290"/>
      <c r="F41" s="290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90" t="s">
        <v>328</v>
      </c>
      <c r="B42" s="290"/>
      <c r="C42" s="290"/>
      <c r="D42" s="290"/>
      <c r="E42" s="290"/>
      <c r="F42" s="290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90" t="s">
        <v>329</v>
      </c>
      <c r="B43" s="290"/>
      <c r="C43" s="290"/>
      <c r="D43" s="290"/>
      <c r="E43" s="290"/>
      <c r="F43" s="290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90" t="s">
        <v>330</v>
      </c>
      <c r="B44" s="290"/>
      <c r="C44" s="290"/>
      <c r="D44" s="290"/>
      <c r="E44" s="290"/>
      <c r="F44" s="290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90" t="s">
        <v>349</v>
      </c>
      <c r="B45" s="290"/>
      <c r="C45" s="290"/>
      <c r="D45" s="290"/>
      <c r="E45" s="290"/>
      <c r="F45" s="290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90" t="s">
        <v>332</v>
      </c>
      <c r="B46" s="290"/>
      <c r="C46" s="290"/>
      <c r="D46" s="290"/>
      <c r="E46" s="290"/>
      <c r="F46" s="290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90" t="s">
        <v>333</v>
      </c>
      <c r="B47" s="290"/>
      <c r="C47" s="290"/>
      <c r="D47" s="290"/>
      <c r="E47" s="290"/>
      <c r="F47" s="290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290" t="s">
        <v>334</v>
      </c>
      <c r="B48" s="290"/>
      <c r="C48" s="290"/>
      <c r="D48" s="290"/>
      <c r="E48" s="290"/>
      <c r="F48" s="290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90" t="s">
        <v>350</v>
      </c>
      <c r="B49" s="290"/>
      <c r="C49" s="290"/>
      <c r="D49" s="290"/>
      <c r="E49" s="290"/>
      <c r="F49" s="290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90" t="s">
        <v>336</v>
      </c>
      <c r="B50" s="290"/>
      <c r="C50" s="290"/>
      <c r="D50" s="290"/>
      <c r="E50" s="290"/>
      <c r="F50" s="290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90" t="s">
        <v>351</v>
      </c>
      <c r="B51" s="290"/>
      <c r="C51" s="290"/>
      <c r="D51" s="290"/>
      <c r="E51" s="290"/>
      <c r="F51" s="290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90" t="s">
        <v>338</v>
      </c>
      <c r="B52" s="290"/>
      <c r="C52" s="290"/>
      <c r="D52" s="290"/>
      <c r="E52" s="290"/>
      <c r="F52" s="290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90" t="s">
        <v>339</v>
      </c>
      <c r="B53" s="290"/>
      <c r="C53" s="290"/>
      <c r="D53" s="290"/>
      <c r="E53" s="290"/>
      <c r="F53" s="290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90" t="s">
        <v>340</v>
      </c>
      <c r="B54" s="290"/>
      <c r="C54" s="290"/>
      <c r="D54" s="290"/>
      <c r="E54" s="290"/>
      <c r="F54" s="290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90" t="s">
        <v>341</v>
      </c>
      <c r="B55" s="290"/>
      <c r="C55" s="290"/>
      <c r="D55" s="290"/>
      <c r="E55" s="290"/>
      <c r="F55" s="290"/>
      <c r="G55" s="6">
        <v>47</v>
      </c>
      <c r="H55" s="64">
        <v>0</v>
      </c>
      <c r="I55" s="64">
        <v>0</v>
      </c>
      <c r="J55" s="64">
        <v>-11279675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-5459201</v>
      </c>
      <c r="T55" s="64">
        <v>16738876</v>
      </c>
      <c r="U55" s="68">
        <f>H55+I55+J55+K55-L55+M55+N55+O55+P55+Q55+R55+S55+T55</f>
        <v>0</v>
      </c>
      <c r="V55" s="64">
        <v>0</v>
      </c>
      <c r="W55" s="68">
        <f t="shared" si="9"/>
        <v>0</v>
      </c>
    </row>
    <row r="56" spans="1:23" ht="12.75">
      <c r="A56" s="290" t="s">
        <v>342</v>
      </c>
      <c r="B56" s="290"/>
      <c r="C56" s="290"/>
      <c r="D56" s="290"/>
      <c r="E56" s="290"/>
      <c r="F56" s="290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292" t="s">
        <v>379</v>
      </c>
      <c r="B57" s="292"/>
      <c r="C57" s="292"/>
      <c r="D57" s="292"/>
      <c r="E57" s="292"/>
      <c r="F57" s="292"/>
      <c r="G57" s="9">
        <v>49</v>
      </c>
      <c r="H57" s="69">
        <f>SUM(H38:H56)</f>
        <v>188728900</v>
      </c>
      <c r="I57" s="69">
        <f aca="true" t="shared" si="10" ref="I57:W57">SUM(I38:I56)</f>
        <v>0</v>
      </c>
      <c r="J57" s="69">
        <f t="shared" si="10"/>
        <v>0</v>
      </c>
      <c r="K57" s="69">
        <f t="shared" si="10"/>
        <v>217800</v>
      </c>
      <c r="L57" s="69">
        <f t="shared" si="10"/>
        <v>217800</v>
      </c>
      <c r="M57" s="69">
        <f t="shared" si="10"/>
        <v>0</v>
      </c>
      <c r="N57" s="69">
        <f t="shared" si="10"/>
        <v>0</v>
      </c>
      <c r="O57" s="69">
        <f t="shared" si="10"/>
        <v>84736791</v>
      </c>
      <c r="P57" s="69">
        <f t="shared" si="10"/>
        <v>-363000</v>
      </c>
      <c r="Q57" s="69">
        <f t="shared" si="10"/>
        <v>0</v>
      </c>
      <c r="R57" s="69">
        <f t="shared" si="10"/>
        <v>0</v>
      </c>
      <c r="S57" s="69">
        <f t="shared" si="10"/>
        <v>-129880115</v>
      </c>
      <c r="T57" s="69">
        <f t="shared" si="10"/>
        <v>-7447277</v>
      </c>
      <c r="U57" s="69">
        <f t="shared" si="10"/>
        <v>135775299</v>
      </c>
      <c r="V57" s="69">
        <f t="shared" si="10"/>
        <v>0</v>
      </c>
      <c r="W57" s="69">
        <f t="shared" si="10"/>
        <v>135775299</v>
      </c>
    </row>
    <row r="58" spans="1:23" ht="12.75">
      <c r="A58" s="293" t="s">
        <v>343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</row>
    <row r="59" spans="1:23" ht="31.5" customHeight="1">
      <c r="A59" s="289" t="s">
        <v>352</v>
      </c>
      <c r="B59" s="289"/>
      <c r="C59" s="289"/>
      <c r="D59" s="289"/>
      <c r="E59" s="289"/>
      <c r="F59" s="289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289" t="s">
        <v>353</v>
      </c>
      <c r="B60" s="289"/>
      <c r="C60" s="289"/>
      <c r="D60" s="289"/>
      <c r="E60" s="289"/>
      <c r="F60" s="289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-7447277</v>
      </c>
      <c r="U60" s="68">
        <f t="shared" si="12"/>
        <v>-7447277</v>
      </c>
      <c r="V60" s="68">
        <f t="shared" si="12"/>
        <v>0</v>
      </c>
      <c r="W60" s="68">
        <f t="shared" si="12"/>
        <v>-7447277</v>
      </c>
    </row>
    <row r="61" spans="1:23" ht="29.25" customHeight="1">
      <c r="A61" s="291" t="s">
        <v>354</v>
      </c>
      <c r="B61" s="291"/>
      <c r="C61" s="291"/>
      <c r="D61" s="291"/>
      <c r="E61" s="291"/>
      <c r="F61" s="291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-11279675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-5459201</v>
      </c>
      <c r="T61" s="69">
        <f t="shared" si="13"/>
        <v>16738876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7:F7"/>
    <mergeCell ref="A11:F11"/>
    <mergeCell ref="A12:F12"/>
    <mergeCell ref="A23:F23"/>
    <mergeCell ref="A13:F13"/>
    <mergeCell ref="A14:F14"/>
    <mergeCell ref="A15:F15"/>
    <mergeCell ref="A16:F16"/>
    <mergeCell ref="A22:F22"/>
    <mergeCell ref="V3:V4"/>
    <mergeCell ref="W3:W4"/>
    <mergeCell ref="A5:F5"/>
    <mergeCell ref="A6:W6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conditionalFormatting sqref="H7">
    <cfRule type="cellIs" priority="7" dxfId="0" operator="notEqual" stopIfTrue="1">
      <formula>ROUND(H7,0)</formula>
    </cfRule>
    <cfRule type="cellIs" priority="8" dxfId="6" operator="lessThan" stopIfTrue="1">
      <formula>0</formula>
    </cfRule>
  </conditionalFormatting>
  <conditionalFormatting sqref="J7">
    <cfRule type="cellIs" priority="6" dxfId="0" operator="notEqual" stopIfTrue="1">
      <formula>ROUND(J7,0)</formula>
    </cfRule>
  </conditionalFormatting>
  <conditionalFormatting sqref="J7">
    <cfRule type="cellIs" priority="5" dxfId="0" operator="notEqual" stopIfTrue="1">
      <formula>ROUND(J7,0)</formula>
    </cfRule>
  </conditionalFormatting>
  <conditionalFormatting sqref="K7">
    <cfRule type="cellIs" priority="4" dxfId="0" operator="notEqual" stopIfTrue="1">
      <formula>ROUND(K7,0)</formula>
    </cfRule>
  </conditionalFormatting>
  <conditionalFormatting sqref="K7">
    <cfRule type="cellIs" priority="3" dxfId="0" operator="notEqual" stopIfTrue="1">
      <formula>ROUND(K7,0)</formula>
    </cfRule>
  </conditionalFormatting>
  <conditionalFormatting sqref="L7">
    <cfRule type="cellIs" priority="2" dxfId="0" operator="notEqual" stopIfTrue="1">
      <formula>ROUND(L7,0)</formula>
    </cfRule>
  </conditionalFormatting>
  <conditionalFormatting sqref="L7">
    <cfRule type="cellIs" priority="1" dxfId="0" operator="notEqual" stopIfTrue="1">
      <formula>ROUND(L7,0)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9" t="s">
        <v>412</v>
      </c>
      <c r="B1" s="320"/>
      <c r="C1" s="320"/>
      <c r="D1" s="320"/>
      <c r="E1" s="320"/>
      <c r="F1" s="320"/>
      <c r="G1" s="320"/>
      <c r="H1" s="320"/>
      <c r="I1" s="320"/>
    </row>
    <row r="2" spans="1:9" ht="12.75">
      <c r="A2" s="320"/>
      <c r="B2" s="320"/>
      <c r="C2" s="320"/>
      <c r="D2" s="320"/>
      <c r="E2" s="320"/>
      <c r="F2" s="320"/>
      <c r="G2" s="320"/>
      <c r="H2" s="320"/>
      <c r="I2" s="320"/>
    </row>
    <row r="3" spans="1:9" ht="12.75">
      <c r="A3" s="320"/>
      <c r="B3" s="320"/>
      <c r="C3" s="320"/>
      <c r="D3" s="320"/>
      <c r="E3" s="320"/>
      <c r="F3" s="320"/>
      <c r="G3" s="320"/>
      <c r="H3" s="320"/>
      <c r="I3" s="320"/>
    </row>
    <row r="4" spans="1:9" ht="12.75">
      <c r="A4" s="320"/>
      <c r="B4" s="320"/>
      <c r="C4" s="320"/>
      <c r="D4" s="320"/>
      <c r="E4" s="320"/>
      <c r="F4" s="320"/>
      <c r="G4" s="320"/>
      <c r="H4" s="320"/>
      <c r="I4" s="320"/>
    </row>
    <row r="5" spans="1:9" ht="12.75">
      <c r="A5" s="320"/>
      <c r="B5" s="320"/>
      <c r="C5" s="320"/>
      <c r="D5" s="320"/>
      <c r="E5" s="320"/>
      <c r="F5" s="320"/>
      <c r="G5" s="320"/>
      <c r="H5" s="320"/>
      <c r="I5" s="320"/>
    </row>
    <row r="6" spans="1:9" ht="12.75">
      <c r="A6" s="320"/>
      <c r="B6" s="320"/>
      <c r="C6" s="320"/>
      <c r="D6" s="320"/>
      <c r="E6" s="320"/>
      <c r="F6" s="320"/>
      <c r="G6" s="320"/>
      <c r="H6" s="320"/>
      <c r="I6" s="320"/>
    </row>
    <row r="7" spans="1:9" ht="12.75">
      <c r="A7" s="320"/>
      <c r="B7" s="320"/>
      <c r="C7" s="320"/>
      <c r="D7" s="320"/>
      <c r="E7" s="320"/>
      <c r="F7" s="320"/>
      <c r="G7" s="320"/>
      <c r="H7" s="320"/>
      <c r="I7" s="320"/>
    </row>
    <row r="8" spans="1:9" ht="12.75">
      <c r="A8" s="320"/>
      <c r="B8" s="320"/>
      <c r="C8" s="320"/>
      <c r="D8" s="320"/>
      <c r="E8" s="320"/>
      <c r="F8" s="320"/>
      <c r="G8" s="320"/>
      <c r="H8" s="320"/>
      <c r="I8" s="320"/>
    </row>
    <row r="9" spans="1:9" ht="12.75">
      <c r="A9" s="320"/>
      <c r="B9" s="320"/>
      <c r="C9" s="320"/>
      <c r="D9" s="320"/>
      <c r="E9" s="320"/>
      <c r="F9" s="320"/>
      <c r="G9" s="320"/>
      <c r="H9" s="320"/>
      <c r="I9" s="320"/>
    </row>
    <row r="10" spans="1:9" ht="12.75">
      <c r="A10" s="320"/>
      <c r="B10" s="320"/>
      <c r="C10" s="320"/>
      <c r="D10" s="320"/>
      <c r="E10" s="320"/>
      <c r="F10" s="320"/>
      <c r="G10" s="320"/>
      <c r="H10" s="320"/>
      <c r="I10" s="320"/>
    </row>
    <row r="11" spans="1:9" ht="12.75">
      <c r="A11" s="320"/>
      <c r="B11" s="320"/>
      <c r="C11" s="320"/>
      <c r="D11" s="320"/>
      <c r="E11" s="320"/>
      <c r="F11" s="320"/>
      <c r="G11" s="320"/>
      <c r="H11" s="320"/>
      <c r="I11" s="320"/>
    </row>
    <row r="12" spans="1:9" ht="12.75">
      <c r="A12" s="320"/>
      <c r="B12" s="320"/>
      <c r="C12" s="320"/>
      <c r="D12" s="320"/>
      <c r="E12" s="320"/>
      <c r="F12" s="320"/>
      <c r="G12" s="320"/>
      <c r="H12" s="320"/>
      <c r="I12" s="320"/>
    </row>
    <row r="13" spans="1:9" ht="12.75">
      <c r="A13" s="320"/>
      <c r="B13" s="320"/>
      <c r="C13" s="320"/>
      <c r="D13" s="320"/>
      <c r="E13" s="320"/>
      <c r="F13" s="320"/>
      <c r="G13" s="320"/>
      <c r="H13" s="320"/>
      <c r="I13" s="320"/>
    </row>
    <row r="14" spans="1:9" ht="12.75">
      <c r="A14" s="320"/>
      <c r="B14" s="320"/>
      <c r="C14" s="320"/>
      <c r="D14" s="320"/>
      <c r="E14" s="320"/>
      <c r="F14" s="320"/>
      <c r="G14" s="320"/>
      <c r="H14" s="320"/>
      <c r="I14" s="320"/>
    </row>
    <row r="15" spans="1:9" ht="12.75">
      <c r="A15" s="320"/>
      <c r="B15" s="320"/>
      <c r="C15" s="320"/>
      <c r="D15" s="320"/>
      <c r="E15" s="320"/>
      <c r="F15" s="320"/>
      <c r="G15" s="320"/>
      <c r="H15" s="320"/>
      <c r="I15" s="320"/>
    </row>
    <row r="16" spans="1:9" ht="12.75">
      <c r="A16" s="320"/>
      <c r="B16" s="320"/>
      <c r="C16" s="320"/>
      <c r="D16" s="320"/>
      <c r="E16" s="320"/>
      <c r="F16" s="320"/>
      <c r="G16" s="320"/>
      <c r="H16" s="320"/>
      <c r="I16" s="320"/>
    </row>
    <row r="17" spans="1:9" ht="12.75">
      <c r="A17" s="320"/>
      <c r="B17" s="320"/>
      <c r="C17" s="320"/>
      <c r="D17" s="320"/>
      <c r="E17" s="320"/>
      <c r="F17" s="320"/>
      <c r="G17" s="320"/>
      <c r="H17" s="320"/>
      <c r="I17" s="320"/>
    </row>
    <row r="18" spans="1:9" ht="12.75">
      <c r="A18" s="320"/>
      <c r="B18" s="320"/>
      <c r="C18" s="320"/>
      <c r="D18" s="320"/>
      <c r="E18" s="320"/>
      <c r="F18" s="320"/>
      <c r="G18" s="320"/>
      <c r="H18" s="320"/>
      <c r="I18" s="320"/>
    </row>
    <row r="19" spans="1:9" ht="12.75">
      <c r="A19" s="320"/>
      <c r="B19" s="320"/>
      <c r="C19" s="320"/>
      <c r="D19" s="320"/>
      <c r="E19" s="320"/>
      <c r="F19" s="320"/>
      <c r="G19" s="320"/>
      <c r="H19" s="320"/>
      <c r="I19" s="320"/>
    </row>
    <row r="20" spans="1:9" ht="12.75">
      <c r="A20" s="320"/>
      <c r="B20" s="320"/>
      <c r="C20" s="320"/>
      <c r="D20" s="320"/>
      <c r="E20" s="320"/>
      <c r="F20" s="320"/>
      <c r="G20" s="320"/>
      <c r="H20" s="320"/>
      <c r="I20" s="320"/>
    </row>
    <row r="21" spans="1:9" ht="12.75">
      <c r="A21" s="320"/>
      <c r="B21" s="320"/>
      <c r="C21" s="320"/>
      <c r="D21" s="320"/>
      <c r="E21" s="320"/>
      <c r="F21" s="320"/>
      <c r="G21" s="320"/>
      <c r="H21" s="320"/>
      <c r="I21" s="320"/>
    </row>
    <row r="22" spans="1:9" ht="12.75">
      <c r="A22" s="320"/>
      <c r="B22" s="320"/>
      <c r="C22" s="320"/>
      <c r="D22" s="320"/>
      <c r="E22" s="320"/>
      <c r="F22" s="320"/>
      <c r="G22" s="320"/>
      <c r="H22" s="320"/>
      <c r="I22" s="320"/>
    </row>
    <row r="23" spans="1:9" ht="12.75">
      <c r="A23" s="320"/>
      <c r="B23" s="320"/>
      <c r="C23" s="320"/>
      <c r="D23" s="320"/>
      <c r="E23" s="320"/>
      <c r="F23" s="320"/>
      <c r="G23" s="320"/>
      <c r="H23" s="320"/>
      <c r="I23" s="320"/>
    </row>
    <row r="24" spans="1:9" ht="12.75">
      <c r="A24" s="320"/>
      <c r="B24" s="320"/>
      <c r="C24" s="320"/>
      <c r="D24" s="320"/>
      <c r="E24" s="320"/>
      <c r="F24" s="320"/>
      <c r="G24" s="320"/>
      <c r="H24" s="320"/>
      <c r="I24" s="320"/>
    </row>
    <row r="25" spans="1:9" ht="12.75">
      <c r="A25" s="320"/>
      <c r="B25" s="320"/>
      <c r="C25" s="320"/>
      <c r="D25" s="320"/>
      <c r="E25" s="320"/>
      <c r="F25" s="320"/>
      <c r="G25" s="320"/>
      <c r="H25" s="320"/>
      <c r="I25" s="320"/>
    </row>
    <row r="26" spans="1:9" ht="12.75">
      <c r="A26" s="320"/>
      <c r="B26" s="320"/>
      <c r="C26" s="320"/>
      <c r="D26" s="320"/>
      <c r="E26" s="320"/>
      <c r="F26" s="320"/>
      <c r="G26" s="320"/>
      <c r="H26" s="320"/>
      <c r="I26" s="320"/>
    </row>
    <row r="27" spans="1:9" ht="12.75">
      <c r="A27" s="320"/>
      <c r="B27" s="320"/>
      <c r="C27" s="320"/>
      <c r="D27" s="320"/>
      <c r="E27" s="320"/>
      <c r="F27" s="320"/>
      <c r="G27" s="320"/>
      <c r="H27" s="320"/>
      <c r="I27" s="320"/>
    </row>
    <row r="28" spans="1:9" ht="12.75">
      <c r="A28" s="320"/>
      <c r="B28" s="320"/>
      <c r="C28" s="320"/>
      <c r="D28" s="320"/>
      <c r="E28" s="320"/>
      <c r="F28" s="320"/>
      <c r="G28" s="320"/>
      <c r="H28" s="320"/>
      <c r="I28" s="320"/>
    </row>
    <row r="29" spans="1:9" ht="12.75">
      <c r="A29" s="320"/>
      <c r="B29" s="320"/>
      <c r="C29" s="320"/>
      <c r="D29" s="320"/>
      <c r="E29" s="320"/>
      <c r="F29" s="320"/>
      <c r="G29" s="320"/>
      <c r="H29" s="320"/>
      <c r="I29" s="320"/>
    </row>
    <row r="30" spans="1:9" ht="12.75">
      <c r="A30" s="320"/>
      <c r="B30" s="320"/>
      <c r="C30" s="320"/>
      <c r="D30" s="320"/>
      <c r="E30" s="320"/>
      <c r="F30" s="320"/>
      <c r="G30" s="320"/>
      <c r="H30" s="320"/>
      <c r="I30" s="320"/>
    </row>
    <row r="31" spans="1:9" ht="12.75">
      <c r="A31" s="320"/>
      <c r="B31" s="320"/>
      <c r="C31" s="320"/>
      <c r="D31" s="320"/>
      <c r="E31" s="320"/>
      <c r="F31" s="320"/>
      <c r="G31" s="320"/>
      <c r="H31" s="320"/>
      <c r="I31" s="320"/>
    </row>
    <row r="32" spans="1:9" ht="12.75">
      <c r="A32" s="320"/>
      <c r="B32" s="320"/>
      <c r="C32" s="320"/>
      <c r="D32" s="320"/>
      <c r="E32" s="320"/>
      <c r="F32" s="320"/>
      <c r="G32" s="320"/>
      <c r="H32" s="320"/>
      <c r="I32" s="320"/>
    </row>
    <row r="33" spans="1:9" ht="12.75">
      <c r="A33" s="320"/>
      <c r="B33" s="320"/>
      <c r="C33" s="320"/>
      <c r="D33" s="320"/>
      <c r="E33" s="320"/>
      <c r="F33" s="320"/>
      <c r="G33" s="320"/>
      <c r="H33" s="320"/>
      <c r="I33" s="320"/>
    </row>
    <row r="34" spans="1:9" ht="12.75">
      <c r="A34" s="320"/>
      <c r="B34" s="320"/>
      <c r="C34" s="320"/>
      <c r="D34" s="320"/>
      <c r="E34" s="320"/>
      <c r="F34" s="320"/>
      <c r="G34" s="320"/>
      <c r="H34" s="320"/>
      <c r="I34" s="320"/>
    </row>
    <row r="35" spans="1:9" ht="12.75">
      <c r="A35" s="320"/>
      <c r="B35" s="320"/>
      <c r="C35" s="320"/>
      <c r="D35" s="320"/>
      <c r="E35" s="320"/>
      <c r="F35" s="320"/>
      <c r="G35" s="320"/>
      <c r="H35" s="320"/>
      <c r="I35" s="320"/>
    </row>
    <row r="36" spans="1:9" ht="12.75">
      <c r="A36" s="320"/>
      <c r="B36" s="320"/>
      <c r="C36" s="320"/>
      <c r="D36" s="320"/>
      <c r="E36" s="320"/>
      <c r="F36" s="320"/>
      <c r="G36" s="320"/>
      <c r="H36" s="320"/>
      <c r="I36" s="320"/>
    </row>
    <row r="37" spans="1:9" ht="12.75">
      <c r="A37" s="320"/>
      <c r="B37" s="320"/>
      <c r="C37" s="320"/>
      <c r="D37" s="320"/>
      <c r="E37" s="320"/>
      <c r="F37" s="320"/>
      <c r="G37" s="320"/>
      <c r="H37" s="320"/>
      <c r="I37" s="320"/>
    </row>
    <row r="38" spans="1:9" ht="12.75">
      <c r="A38" s="320"/>
      <c r="B38" s="320"/>
      <c r="C38" s="320"/>
      <c r="D38" s="320"/>
      <c r="E38" s="320"/>
      <c r="F38" s="320"/>
      <c r="G38" s="320"/>
      <c r="H38" s="320"/>
      <c r="I38" s="320"/>
    </row>
    <row r="39" spans="1:9" ht="12.75">
      <c r="A39" s="320"/>
      <c r="B39" s="320"/>
      <c r="C39" s="320"/>
      <c r="D39" s="320"/>
      <c r="E39" s="320"/>
      <c r="F39" s="320"/>
      <c r="G39" s="320"/>
      <c r="H39" s="320"/>
      <c r="I39" s="320"/>
    </row>
    <row r="40" spans="1:9" ht="32.25" customHeight="1">
      <c r="A40" s="320"/>
      <c r="B40" s="320"/>
      <c r="C40" s="320"/>
      <c r="D40" s="320"/>
      <c r="E40" s="320"/>
      <c r="F40" s="320"/>
      <c r="G40" s="320"/>
      <c r="H40" s="320"/>
      <c r="I40" s="320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2019-07-31T14:23:09Z</cp:lastPrinted>
  <dcterms:created xsi:type="dcterms:W3CDTF">2008-10-17T11:51:54Z</dcterms:created>
  <dcterms:modified xsi:type="dcterms:W3CDTF">2020-07-30T21:09:32Z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