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<sst xmlns="http://schemas.openxmlformats.org/spreadsheetml/2006/main" count="396" uniqueCount="342">
  <si>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</si>
  <si>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</si>
  <si>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</si>
  <si>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</si>
  <si>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</si>
  <si>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</si>
  <si>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</si>
  <si>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</si>
  <si>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</si>
  <si>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</si>
  <si>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</si>
  <si>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</si>
  <si>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</si>
  <si>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</si>
  <si>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</si>
  <si>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</si>
  <si>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</si>
  <si>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</si>
  <si>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</si>
  <si>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</si>
  <si>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</si>
  <si>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</si>
  <si>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</si>
  <si>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</si>
  <si>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</si>
  <si>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</si>
  <si>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</si>
  <si>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</si>
  <si>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</si>
  <si>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</si>
  <si>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</si>
  <si>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</si>
  <si>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</si>
  <si>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</si>
  <si>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</si>
  <si>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</si>
  <si>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</si>
  <si>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</si>
  <si>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</si>
  <si>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</si>
  <si>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</si>
  <si>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</si>
  <si>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</si>
  <si>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</si>
  <si>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</si>
  <si>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</si>
  <si>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</si>
  <si>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</si>
  <si>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</si>
  <si>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</si>
  <si>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</si>
  <si>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</si>
  <si>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</si>
  <si>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</si>
  <si>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</si>
  <si>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</si>
  <si>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</si>
  <si>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</si>
  <si>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</si>
  <si>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</si>
  <si>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</si>
  <si>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</si>
  <si>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</si>
  <si>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</si>
  <si>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</si>
  <si>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</si>
  <si>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</si>
  <si>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</si>
  <si>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</si>
  <si>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</si>
  <si>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</si>
  <si>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</si>
  <si>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</si>
  <si>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</si>
  <si>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</si>
  <si>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</si>
  <si>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</si>
  <si>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</si>
  <si>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</si>
  <si>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</si>
  <si>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</si>
  <si>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</si>
  <si>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</si>
  <si>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</si>
  <si>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</si>
  <si>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</si>
  <si>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</si>
  <si>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</si>
  <si>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</si>
  <si>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</si>
  <si>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</si>
  <si>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</si>
  <si>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</si>
  <si>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</si>
  <si>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</si>
  <si>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</si>
  <si>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</si>
  <si>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</si>
  <si>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</si>
  <si>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</si>
  <si>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</si>
  <si>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</si>
  <si>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</si>
  <si>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</si>
  <si>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</si>
  <si>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</si>
  <si>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</si>
  <si>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</si>
  <si>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</si>
  <si>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</si>
  <si>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</si>
  <si>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</si>
  <si>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</si>
  <si>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</si>
  <si>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</si>
  <si>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</si>
  <si>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</si>
  <si>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</si>
  <si>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</si>
  <si>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</si>
  <si>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</si>
  <si>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</si>
  <si>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</si>
  <si>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</si>
  <si>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</si>
  <si>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</si>
  <si>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</si>
  <si>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</si>
  <si>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</si>
  <si>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</si>
  <si>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</si>
  <si>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</si>
  <si>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</si>
  <si>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</si>
  <si>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</si>
  <si>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</si>
  <si>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</si>
  <si>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</si>
  <si>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</si>
  <si>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</si>
  <si>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</si>
  <si>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</si>
  <si>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</si>
  <si>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</si>
  <si>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</si>
  <si>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</si>
  <si>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</si>
  <si>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</si>
  <si>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</si>
  <si>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</si>
  <si>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</si>
  <si>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</si>
  <si>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</si>
  <si>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</si>
  <si>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</si>
  <si>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</si>
  <si>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</si>
  <si>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</si>
  <si>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</si>
  <si>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</si>
  <si>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</si>
  <si>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</si>
  <si>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</si>
  <si>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</si>
  <si>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</si>
  <si>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</si>
  <si>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</si>
  <si>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</si>
  <si>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</si>
  <si>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</si>
  <si>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</si>
  <si>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</si>
  <si>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</si>
  <si>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</si>
  <si>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</si>
  <si>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</si>
  <si>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</si>
  <si>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</si>
  <si>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</si>
  <si>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</si>
  <si>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</si>
  <si>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</si>
  <si>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</si>
  <si>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</si>
  <si>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</si>
  <si>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</si>
  <si>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</si>
  <si>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</si>
  <si>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</si>
  <si>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</si>
  <si>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</si>
  <si>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</si>
  <si>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</si>
  <si>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</si>
  <si>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</si>
  <si>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</si>
  <si>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</si>
  <si>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</si>
  <si>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</si>
  <si>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</si>
  <si>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</si>
  <si>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</si>
  <si>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</si>
  <si>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</si>
  <si>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</si>
  <si>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</si>
  <si>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</si>
  <si>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</si>
  <si>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</si>
  <si>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</si>
  <si>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</si>
  <si>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</si>
  <si>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</si>
  <si>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</si>
  <si>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</si>
  <si>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</si>
  <si>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</si>
  <si>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</si>
  <si>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</si>
  <si>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</si>
  <si>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</si>
  <si>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</si>
  <si>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</si>
  <si>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</si>
  <si>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</si>
  <si>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</si>
  <si>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</si>
  <si>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</si>
  <si>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</si>
  <si>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</si>
  <si>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</si>
  <si>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</si>
  <si>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</si>
  <si>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</si>
  <si>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</si>
  <si>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</si>
  <si>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</si>
  <si>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</si>
  <si>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</si>
  <si>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</si>
  <si>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</si>
  <si>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</si>
  <si>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</si>
  <si>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</si>
  <si>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</si>
  <si>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</si>
  <si>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</si>
  <si>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</si>
  <si>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</si>
  <si>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</si>
  <si>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</si>
  <si>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</si>
  <si>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</si>
  <si>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</si>
  <si>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</si>
  <si>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</si>
  <si>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</si>
  <si>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</si>
  <si>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</si>
  <si>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</si>
  <si>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</si>
  <si>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</si>
  <si>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</si>
  <si>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</si>
  <si>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</si>
  <si>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</si>
  <si>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</si>
  <si>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</si>
  <si>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</si>
  <si>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</si>
  <si>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</si>
  <si>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</si>
  <si>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</si>
  <si>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</si>
  <si>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</si>
  <si>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</si>
  <si>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</si>
  <si>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</si>
  <si>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</si>
  <si>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</si>
  <si>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</si>
  <si>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</si>
  <si>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</si>
  <si>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</si>
  <si>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</si>
  <si>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</si>
  <si>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</si>
  <si>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</si>
  <si>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</si>
  <si>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</si>
  <si>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</si>
  <si>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</si>
  <si>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</si>
  <si>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</si>
  <si>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</si>
  <si>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</si>
  <si>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</si>
  <si>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</si>
  <si>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</si>
  <si>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</si>
  <si>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</si>
  <si>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</si>
  <si>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</si>
  <si>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</si>
  <si>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</si>
  <si>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</si>
  <si>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</si>
  <si>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</si>
  <si>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</si>
  <si>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</si>
  <si>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</si>
  <si>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</si>
  <si>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</si>
  <si>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</si>
  <si>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</si>
  <si>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</si>
  <si>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</si>
  <si>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</si>
  <si>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</si>
  <si>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</si>
  <si>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</si>
  <si>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</si>
  <si>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03141390</t>
  </si>
  <si>
    <t>060001850</t>
  </si>
  <si>
    <t>33956120458</t>
  </si>
  <si>
    <t>SPLIT</t>
  </si>
  <si>
    <t>RUĐERA BOŠKOVIĆA 21</t>
  </si>
  <si>
    <t>vedran.milanovic-litre@brodomerkur.hr</t>
  </si>
  <si>
    <t>www.brodomerkur.hr</t>
  </si>
  <si>
    <t>SPLITSKO-DALMATINSKA</t>
  </si>
  <si>
    <t>NE</t>
  </si>
  <si>
    <t>4690</t>
  </si>
  <si>
    <t>MILANOVIĆ-LITRE VEDRAN</t>
  </si>
  <si>
    <t>021 301 421</t>
  </si>
  <si>
    <t>021 301 153</t>
  </si>
  <si>
    <t>KOŽUL IVICA</t>
  </si>
  <si>
    <t>stanje na dan 31.12.2018.</t>
  </si>
  <si>
    <t>Obveznik: BRODOMERKUR d.d. SPLIT</t>
  </si>
  <si>
    <t>u razdoblju 01.01.2018. do 31.12.2018.</t>
  </si>
  <si>
    <t>01.01.2018.</t>
  </si>
  <si>
    <t>31.12.2018.</t>
  </si>
  <si>
    <t>BRODOMERKUR trgovina i usluge  d.d.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</si>
</sst>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3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21" xfId="58" applyNumberFormat="1" applyFont="1" applyFill="1" applyBorder="1" applyAlignment="1" applyProtection="1">
      <alignment vertical="center"/>
      <protection locked="0"/>
    </xf>
    <xf numFmtId="3" fontId="1" fillId="0" borderId="21" xfId="53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>
      <alignment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>
      <alignment/>
      <protection/>
    </xf>
    <xf numFmtId="194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left" vertical="center" wrapText="1"/>
      <protection hidden="1"/>
    </xf>
    <xf numFmtId="0" fontId="3" fillId="0" borderId="27" xfId="51" applyFont="1" applyFill="1" applyBorder="1" applyAlignment="1" applyProtection="1">
      <alignment vertical="center"/>
      <protection hidden="1"/>
    </xf>
    <xf numFmtId="0" fontId="3" fillId="0" borderId="28" xfId="51" applyFont="1" applyBorder="1" applyAlignment="1" applyProtection="1">
      <alignment horizontal="left" vertical="center" wrapText="1"/>
      <protection hidden="1"/>
    </xf>
    <xf numFmtId="0" fontId="3" fillId="0" borderId="27" xfId="51" applyFont="1" applyBorder="1" applyAlignment="1" applyProtection="1">
      <alignment/>
      <protection hidden="1"/>
    </xf>
    <xf numFmtId="0" fontId="19" fillId="0" borderId="0" xfId="51" applyFont="1" applyBorder="1" applyAlignment="1" applyProtection="1">
      <alignment horizontal="right" vertical="center" wrapText="1"/>
      <protection hidden="1"/>
    </xf>
    <xf numFmtId="0" fontId="19" fillId="0" borderId="0" xfId="51" applyFont="1" applyBorder="1" applyAlignment="1" applyProtection="1">
      <alignment horizontal="right"/>
      <protection hidden="1"/>
    </xf>
    <xf numFmtId="0" fontId="19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9" fillId="0" borderId="0" xfId="51" applyFont="1" applyFill="1" applyBorder="1" applyAlignment="1" applyProtection="1">
      <alignment horizontal="left" vertical="center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Border="1" applyAlignment="1" applyProtection="1">
      <alignment wrapText="1"/>
      <protection hidden="1"/>
    </xf>
    <xf numFmtId="0" fontId="3" fillId="0" borderId="27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27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2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Border="1" applyAlignment="1" applyProtection="1">
      <alignment vertical="top"/>
      <protection hidden="1"/>
    </xf>
    <xf numFmtId="0" fontId="2" fillId="0" borderId="29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0" borderId="2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Border="1" applyAlignment="1" applyProtection="1">
      <alignment horizontal="left" vertical="top" wrapText="1"/>
      <protection hidden="1"/>
    </xf>
    <xf numFmtId="0" fontId="3" fillId="0" borderId="2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8" xfId="51" applyFont="1" applyBorder="1" applyAlignment="1" applyProtection="1">
      <alignment horizontal="left" vertical="top" indent="2"/>
      <protection hidden="1"/>
    </xf>
    <xf numFmtId="0" fontId="3" fillId="0" borderId="28" xfId="51" applyFont="1" applyBorder="1" applyAlignment="1" applyProtection="1">
      <alignment horizontal="left" vertical="top" wrapText="1" indent="2"/>
      <protection hidden="1"/>
    </xf>
    <xf numFmtId="0" fontId="3" fillId="0" borderId="27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28" xfId="51" applyNumberFormat="1" applyFont="1" applyBorder="1" applyAlignment="1" applyProtection="1">
      <alignment horizontal="center" vertical="center"/>
      <protection hidden="1" locked="0"/>
    </xf>
    <xf numFmtId="0" fontId="3" fillId="0" borderId="27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7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vertical="center"/>
      <protection hidden="1"/>
    </xf>
    <xf numFmtId="0" fontId="21" fillId="0" borderId="0" xfId="66" applyFont="1" applyBorder="1" applyAlignment="1" applyProtection="1">
      <alignment vertical="center"/>
      <protection hidden="1"/>
    </xf>
    <xf numFmtId="0" fontId="21" fillId="0" borderId="28" xfId="66" applyFont="1" applyFill="1" applyBorder="1" applyAlignment="1" applyProtection="1">
      <alignment vertical="center"/>
      <protection hidden="1"/>
    </xf>
    <xf numFmtId="0" fontId="21" fillId="0" borderId="0" xfId="66" applyFont="1" applyBorder="1" applyAlignment="1" applyProtection="1">
      <alignment horizontal="left"/>
      <protection hidden="1"/>
    </xf>
    <xf numFmtId="0" fontId="17" fillId="0" borderId="0" xfId="66" applyBorder="1" applyAlignment="1">
      <alignment/>
      <protection/>
    </xf>
    <xf numFmtId="0" fontId="17" fillId="0" borderId="28" xfId="66" applyBorder="1" applyAlignment="1">
      <alignment/>
      <protection/>
    </xf>
    <xf numFmtId="0" fontId="2" fillId="0" borderId="27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/>
      <protection hidden="1"/>
    </xf>
    <xf numFmtId="0" fontId="3" fillId="0" borderId="30" xfId="51" applyFont="1" applyBorder="1" applyAlignment="1">
      <alignment/>
      <protection/>
    </xf>
    <xf numFmtId="0" fontId="3" fillId="0" borderId="31" xfId="51" applyFont="1" applyBorder="1" applyAlignment="1" applyProtection="1">
      <alignment/>
      <protection hidden="1"/>
    </xf>
    <xf numFmtId="0" fontId="3" fillId="0" borderId="32" xfId="51" applyFont="1" applyFill="1" applyBorder="1" applyAlignment="1" applyProtection="1">
      <alignment horizontal="right" vertical="top" wrapText="1"/>
      <protection hidden="1"/>
    </xf>
    <xf numFmtId="0" fontId="3" fillId="0" borderId="30" xfId="51" applyFont="1" applyFill="1" applyBorder="1" applyAlignment="1" applyProtection="1">
      <alignment horizontal="right" vertical="top" wrapText="1"/>
      <protection hidden="1"/>
    </xf>
    <xf numFmtId="0" fontId="3" fillId="0" borderId="30" xfId="51" applyFont="1" applyFill="1" applyBorder="1" applyAlignment="1" applyProtection="1">
      <alignment/>
      <protection hidden="1"/>
    </xf>
    <xf numFmtId="0" fontId="3" fillId="0" borderId="31" xfId="51" applyFont="1" applyFill="1" applyBorder="1" applyAlignment="1" applyProtection="1">
      <alignment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5" xfId="56" applyNumberFormat="1" applyFont="1" applyFill="1" applyBorder="1">
      <alignment/>
      <protection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7" xfId="56" applyNumberFormat="1" applyFont="1" applyFill="1" applyBorder="1">
      <alignment/>
      <protection/>
    </xf>
    <xf numFmtId="3" fontId="1" fillId="0" borderId="39" xfId="0" applyNumberFormat="1" applyFont="1" applyFill="1" applyBorder="1" applyAlignment="1">
      <alignment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40" xfId="56" applyNumberFormat="1" applyFont="1" applyFill="1" applyBorder="1" applyAlignment="1" applyProtection="1">
      <alignment vertical="center"/>
      <protection hidden="1"/>
    </xf>
    <xf numFmtId="3" fontId="1" fillId="0" borderId="35" xfId="53" applyNumberFormat="1" applyFont="1" applyFill="1" applyBorder="1">
      <alignment/>
      <protection/>
    </xf>
    <xf numFmtId="3" fontId="1" fillId="0" borderId="17" xfId="53" applyNumberFormat="1" applyFont="1" applyFill="1" applyBorder="1">
      <alignment/>
      <protection/>
    </xf>
    <xf numFmtId="3" fontId="1" fillId="0" borderId="0" xfId="53" applyNumberFormat="1" applyFont="1" applyFill="1">
      <alignment/>
      <protection/>
    </xf>
    <xf numFmtId="3" fontId="1" fillId="0" borderId="0" xfId="56" applyNumberFormat="1" applyFont="1" applyFill="1">
      <alignment/>
      <protection/>
    </xf>
    <xf numFmtId="3" fontId="1" fillId="0" borderId="0" xfId="56" applyNumberFormat="1" applyFont="1" applyFill="1" applyAlignment="1">
      <alignment vertical="center"/>
      <protection/>
    </xf>
    <xf numFmtId="3" fontId="1" fillId="0" borderId="0" xfId="0" applyNumberFormat="1" applyFont="1" applyFill="1" applyAlignment="1">
      <alignment/>
    </xf>
    <xf numFmtId="3" fontId="1" fillId="0" borderId="10" xfId="60" applyNumberFormat="1" applyFont="1" applyFill="1" applyBorder="1" applyAlignment="1" applyProtection="1">
      <alignment vertical="center"/>
      <protection hidden="1"/>
    </xf>
    <xf numFmtId="3" fontId="1" fillId="0" borderId="21" xfId="60" applyNumberFormat="1" applyFont="1" applyFill="1" applyBorder="1" applyAlignment="1" applyProtection="1">
      <alignment vertical="center"/>
      <protection hidden="1"/>
    </xf>
    <xf numFmtId="0" fontId="3" fillId="0" borderId="27" xfId="51" applyFont="1" applyBorder="1" applyAlignment="1" applyProtection="1">
      <alignment horizontal="right" vertical="center" wrapText="1"/>
      <protection hidden="1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41" xfId="51" applyFont="1" applyFill="1" applyBorder="1" applyAlignment="1" applyProtection="1">
      <alignment horizontal="left" vertical="center" wrapText="1"/>
      <protection hidden="1"/>
    </xf>
    <xf numFmtId="0" fontId="18" fillId="0" borderId="41" xfId="51" applyFont="1" applyBorder="1" applyAlignment="1" applyProtection="1">
      <alignment horizontal="center" vertical="center" wrapText="1"/>
      <protection hidden="1"/>
    </xf>
    <xf numFmtId="0" fontId="3" fillId="0" borderId="41" xfId="51" applyFont="1" applyBorder="1" applyAlignment="1" applyProtection="1">
      <alignment horizontal="right" vertical="center"/>
      <protection hidden="1"/>
    </xf>
    <xf numFmtId="0" fontId="1" fillId="0" borderId="41" xfId="51" applyFont="1" applyBorder="1" applyAlignment="1" applyProtection="1">
      <alignment horizontal="right" vertical="center" wrapText="1"/>
      <protection hidden="1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35" applyNumberFormat="1" applyFont="1" applyFill="1" applyBorder="1" applyAlignment="1" applyProtection="1">
      <alignment/>
      <protection hidden="1" locked="0"/>
    </xf>
    <xf numFmtId="0" fontId="20" fillId="0" borderId="29" xfId="35" applyNumberFormat="1" applyFont="1" applyFill="1" applyBorder="1" applyAlignment="1" applyProtection="1">
      <alignment/>
      <protection hidden="1" locked="0"/>
    </xf>
    <xf numFmtId="0" fontId="3" fillId="0" borderId="27" xfId="51" applyFont="1" applyBorder="1" applyAlignment="1" applyProtection="1">
      <alignment horizontal="right" vertical="center"/>
      <protection hidden="1"/>
    </xf>
    <xf numFmtId="0" fontId="3" fillId="0" borderId="28" xfId="51" applyFont="1" applyBorder="1" applyAlignment="1" applyProtection="1">
      <alignment horizontal="right" vertical="center"/>
      <protection hidden="1"/>
    </xf>
    <xf numFmtId="0" fontId="3" fillId="0" borderId="27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center"/>
      <protection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2" fillId="0" borderId="3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41" xfId="51" applyFont="1" applyBorder="1" applyAlignment="1" applyProtection="1">
      <alignment horizontal="right" vertical="center" wrapText="1"/>
      <protection hidden="1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42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center" vertical="top"/>
      <protection hidden="1"/>
    </xf>
    <xf numFmtId="0" fontId="3" fillId="0" borderId="30" xfId="51" applyFont="1" applyFill="1" applyBorder="1" applyAlignment="1" applyProtection="1">
      <alignment horizontal="center" vertical="top"/>
      <protection hidden="1"/>
    </xf>
    <xf numFmtId="49" fontId="4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0" fillId="0" borderId="29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6" applyFont="1" applyBorder="1" applyAlignment="1" applyProtection="1">
      <alignment horizontal="left"/>
      <protection hidden="1"/>
    </xf>
    <xf numFmtId="0" fontId="21" fillId="0" borderId="28" xfId="66" applyFont="1" applyBorder="1" applyAlignment="1" applyProtection="1">
      <alignment horizontal="left"/>
      <protection hidden="1"/>
    </xf>
    <xf numFmtId="0" fontId="21" fillId="0" borderId="0" xfId="66" applyFont="1" applyBorder="1" applyAlignment="1" applyProtection="1">
      <alignment horizontal="left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55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2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  <xf numFmtId="3" fontId="16" fillId="0" borderId="21" xfId="0" applyNumberFormat="1" applyFont="1" applyFill="1" applyBorder="1" applyAlignment="1" applyProtection="1">
      <alignment vertical="center"/>
      <protection locked="0"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 2" xfId="52"/>
    <cellStyle name="Obično 2 2" xfId="53"/>
    <cellStyle name="Obično 2 3" xfId="54"/>
    <cellStyle name="Obično 3" xfId="55"/>
    <cellStyle name="Obično 3 2" xfId="56"/>
    <cellStyle name="Obično 3 3" xfId="57"/>
    <cellStyle name="Obično 4" xfId="58"/>
    <cellStyle name="Obično 5" xfId="59"/>
    <cellStyle name="Obično 6" xfId="60"/>
    <cellStyle name="Percent" xfId="61"/>
    <cellStyle name="Povezana ćelija" xfId="62"/>
    <cellStyle name="Followed Hyperlink" xfId="63"/>
    <cellStyle name="Provjera ćelije" xfId="64"/>
    <cellStyle name="Style 1" xfId="65"/>
    <cellStyle name="Style 1 2" xfId="66"/>
    <cellStyle name="Tekst objašnjenja" xfId="67"/>
    <cellStyle name="Tekst upozorenja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dxfs count="12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ACIJA%20ZA%20BANKE\TFI-GFI%20POD\2017\BRM%20DD\TFI-POD%2001.-12.2017%20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ran.milanovic-litre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vedran.milanovic-litre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28" sqref="E28:G2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281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">
      <c r="A1" s="180" t="s">
        <v>248</v>
      </c>
      <c r="B1" s="180"/>
      <c r="C1" s="180"/>
      <c r="D1" s="70"/>
      <c r="E1" s="70"/>
      <c r="F1" s="70"/>
      <c r="G1" s="70"/>
      <c r="H1" s="70"/>
      <c r="I1" s="71"/>
      <c r="J1" s="9"/>
      <c r="K1" s="9"/>
      <c r="L1" s="9"/>
    </row>
    <row r="2" spans="1:12" ht="12.75" customHeight="1">
      <c r="A2" s="161" t="s">
        <v>249</v>
      </c>
      <c r="B2" s="161"/>
      <c r="C2" s="161"/>
      <c r="D2" s="161"/>
      <c r="E2" s="72">
        <v>43101</v>
      </c>
      <c r="F2" s="73"/>
      <c r="G2" s="11" t="s">
        <v>250</v>
      </c>
      <c r="H2" s="72">
        <v>43465</v>
      </c>
      <c r="I2" s="74"/>
      <c r="J2" s="9"/>
      <c r="K2" s="9"/>
      <c r="L2" s="9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9"/>
      <c r="K3" s="9"/>
      <c r="L3" s="9"/>
    </row>
    <row r="4" spans="1:12" ht="15" customHeight="1">
      <c r="A4" s="162" t="s">
        <v>316</v>
      </c>
      <c r="B4" s="162"/>
      <c r="C4" s="162"/>
      <c r="D4" s="162"/>
      <c r="E4" s="162"/>
      <c r="F4" s="162"/>
      <c r="G4" s="162"/>
      <c r="H4" s="162"/>
      <c r="I4" s="162"/>
      <c r="J4" s="9"/>
      <c r="K4" s="9"/>
      <c r="L4" s="9"/>
    </row>
    <row r="5" spans="1:12" ht="12.75">
      <c r="A5" s="77"/>
      <c r="B5" s="15"/>
      <c r="C5" s="15"/>
      <c r="D5" s="15"/>
      <c r="E5" s="78"/>
      <c r="F5" s="79"/>
      <c r="G5" s="80"/>
      <c r="H5" s="81"/>
      <c r="I5" s="82"/>
      <c r="J5" s="9"/>
      <c r="K5" s="9"/>
      <c r="L5" s="9"/>
    </row>
    <row r="6" spans="1:12" ht="12.75">
      <c r="A6" s="163" t="s">
        <v>251</v>
      </c>
      <c r="B6" s="163"/>
      <c r="C6" s="160" t="s">
        <v>322</v>
      </c>
      <c r="D6" s="160"/>
      <c r="E6" s="83"/>
      <c r="F6" s="83"/>
      <c r="G6" s="83"/>
      <c r="H6" s="83"/>
      <c r="I6" s="84"/>
      <c r="J6" s="9"/>
      <c r="K6" s="9"/>
      <c r="L6" s="9"/>
    </row>
    <row r="7" spans="1:12" ht="12.75">
      <c r="A7" s="85"/>
      <c r="B7" s="86"/>
      <c r="C7" s="15"/>
      <c r="D7" s="15"/>
      <c r="E7" s="83"/>
      <c r="F7" s="83"/>
      <c r="G7" s="83"/>
      <c r="H7" s="83"/>
      <c r="I7" s="84"/>
      <c r="J7" s="9"/>
      <c r="K7" s="9"/>
      <c r="L7" s="9"/>
    </row>
    <row r="8" spans="1:12" ht="12.75" customHeight="1">
      <c r="A8" s="164" t="s">
        <v>252</v>
      </c>
      <c r="B8" s="164"/>
      <c r="C8" s="160" t="s">
        <v>323</v>
      </c>
      <c r="D8" s="160"/>
      <c r="E8" s="83"/>
      <c r="F8" s="83"/>
      <c r="G8" s="83"/>
      <c r="H8" s="83"/>
      <c r="I8" s="87"/>
      <c r="J8" s="9"/>
      <c r="K8" s="9"/>
      <c r="L8" s="9"/>
    </row>
    <row r="9" spans="1:12" ht="12.75">
      <c r="A9" s="88"/>
      <c r="B9" s="89"/>
      <c r="C9" s="90"/>
      <c r="D9" s="91"/>
      <c r="E9" s="15"/>
      <c r="F9" s="15"/>
      <c r="G9" s="15"/>
      <c r="H9" s="15"/>
      <c r="I9" s="87"/>
      <c r="J9" s="9"/>
      <c r="K9" s="9"/>
      <c r="L9" s="9"/>
    </row>
    <row r="10" spans="1:12" ht="12.75" customHeight="1">
      <c r="A10" s="159" t="s">
        <v>253</v>
      </c>
      <c r="B10" s="159"/>
      <c r="C10" s="160" t="s">
        <v>324</v>
      </c>
      <c r="D10" s="160"/>
      <c r="E10" s="15"/>
      <c r="F10" s="15"/>
      <c r="G10" s="15"/>
      <c r="H10" s="15"/>
      <c r="I10" s="87"/>
      <c r="J10" s="9"/>
      <c r="K10" s="9"/>
      <c r="L10" s="9"/>
    </row>
    <row r="11" spans="1:12" ht="12.75">
      <c r="A11" s="159"/>
      <c r="B11" s="159"/>
      <c r="C11" s="15"/>
      <c r="D11" s="15"/>
      <c r="E11" s="15"/>
      <c r="F11" s="15"/>
      <c r="G11" s="15"/>
      <c r="H11" s="15"/>
      <c r="I11" s="87"/>
      <c r="J11" s="9"/>
      <c r="K11" s="9"/>
      <c r="L11" s="9"/>
    </row>
    <row r="12" spans="1:12" ht="12.75">
      <c r="A12" s="163" t="s">
        <v>254</v>
      </c>
      <c r="B12" s="163"/>
      <c r="C12" s="165" t="s">
        <v>341</v>
      </c>
      <c r="D12" s="165"/>
      <c r="E12" s="165"/>
      <c r="F12" s="165"/>
      <c r="G12" s="165"/>
      <c r="H12" s="165"/>
      <c r="I12" s="165"/>
      <c r="J12" s="9"/>
      <c r="K12" s="9"/>
      <c r="L12" s="9"/>
    </row>
    <row r="13" spans="1:12" ht="12.75">
      <c r="A13" s="85"/>
      <c r="B13" s="86"/>
      <c r="C13" s="92"/>
      <c r="D13" s="15"/>
      <c r="E13" s="15"/>
      <c r="F13" s="15"/>
      <c r="G13" s="15"/>
      <c r="H13" s="15"/>
      <c r="I13" s="87"/>
      <c r="J13" s="9"/>
      <c r="K13" s="9"/>
      <c r="L13" s="9"/>
    </row>
    <row r="14" spans="1:12" ht="12.75">
      <c r="A14" s="163" t="s">
        <v>255</v>
      </c>
      <c r="B14" s="163"/>
      <c r="C14" s="166">
        <v>21000</v>
      </c>
      <c r="D14" s="166"/>
      <c r="E14" s="15"/>
      <c r="F14" s="165" t="s">
        <v>325</v>
      </c>
      <c r="G14" s="165"/>
      <c r="H14" s="165"/>
      <c r="I14" s="165"/>
      <c r="J14" s="9"/>
      <c r="K14" s="9"/>
      <c r="L14" s="9"/>
    </row>
    <row r="15" spans="1:12" ht="12.75">
      <c r="A15" s="85"/>
      <c r="B15" s="86"/>
      <c r="C15" s="15"/>
      <c r="D15" s="15"/>
      <c r="E15" s="15"/>
      <c r="F15" s="15"/>
      <c r="G15" s="15"/>
      <c r="H15" s="15"/>
      <c r="I15" s="87"/>
      <c r="J15" s="9"/>
      <c r="K15" s="9"/>
      <c r="L15" s="9"/>
    </row>
    <row r="16" spans="1:12" ht="12.75">
      <c r="A16" s="163" t="s">
        <v>256</v>
      </c>
      <c r="B16" s="163"/>
      <c r="C16" s="165" t="s">
        <v>326</v>
      </c>
      <c r="D16" s="165"/>
      <c r="E16" s="165"/>
      <c r="F16" s="165"/>
      <c r="G16" s="165"/>
      <c r="H16" s="165"/>
      <c r="I16" s="165"/>
      <c r="J16" s="9"/>
      <c r="K16" s="9"/>
      <c r="L16" s="9"/>
    </row>
    <row r="17" spans="1:12" ht="12.75">
      <c r="A17" s="85"/>
      <c r="B17" s="86"/>
      <c r="C17" s="15"/>
      <c r="D17" s="15"/>
      <c r="E17" s="15"/>
      <c r="F17" s="15"/>
      <c r="G17" s="15"/>
      <c r="H17" s="15"/>
      <c r="I17" s="87"/>
      <c r="J17" s="9"/>
      <c r="K17" s="9"/>
      <c r="L17" s="9"/>
    </row>
    <row r="18" spans="1:12" ht="12.75">
      <c r="A18" s="163" t="s">
        <v>257</v>
      </c>
      <c r="B18" s="163"/>
      <c r="C18" s="167" t="s">
        <v>327</v>
      </c>
      <c r="D18" s="168"/>
      <c r="E18" s="168"/>
      <c r="F18" s="168"/>
      <c r="G18" s="168"/>
      <c r="H18" s="168"/>
      <c r="I18" s="168"/>
      <c r="J18" s="9"/>
      <c r="K18" s="9"/>
      <c r="L18" s="9"/>
    </row>
    <row r="19" spans="1:12" ht="12.75">
      <c r="A19" s="85"/>
      <c r="B19" s="86"/>
      <c r="C19" s="92"/>
      <c r="D19" s="15"/>
      <c r="E19" s="15"/>
      <c r="F19" s="15"/>
      <c r="G19" s="15"/>
      <c r="H19" s="15"/>
      <c r="I19" s="87"/>
      <c r="J19" s="9"/>
      <c r="K19" s="9"/>
      <c r="L19" s="9"/>
    </row>
    <row r="20" spans="1:12" ht="12.75">
      <c r="A20" s="163" t="s">
        <v>258</v>
      </c>
      <c r="B20" s="163"/>
      <c r="C20" s="168" t="s">
        <v>328</v>
      </c>
      <c r="D20" s="168"/>
      <c r="E20" s="168"/>
      <c r="F20" s="168"/>
      <c r="G20" s="168"/>
      <c r="H20" s="168"/>
      <c r="I20" s="168"/>
      <c r="J20" s="9"/>
      <c r="K20" s="9"/>
      <c r="L20" s="9"/>
    </row>
    <row r="21" spans="1:12" ht="12.75">
      <c r="A21" s="85"/>
      <c r="B21" s="86"/>
      <c r="C21" s="92"/>
      <c r="D21" s="15"/>
      <c r="E21" s="15"/>
      <c r="F21" s="15"/>
      <c r="G21" s="15"/>
      <c r="H21" s="15"/>
      <c r="I21" s="87"/>
      <c r="J21" s="9"/>
      <c r="K21" s="9"/>
      <c r="L21" s="9"/>
    </row>
    <row r="22" spans="1:12" ht="12.75">
      <c r="A22" s="163" t="s">
        <v>259</v>
      </c>
      <c r="B22" s="163"/>
      <c r="C22" s="93">
        <v>409</v>
      </c>
      <c r="D22" s="165" t="s">
        <v>325</v>
      </c>
      <c r="E22" s="165"/>
      <c r="F22" s="165"/>
      <c r="G22" s="169"/>
      <c r="H22" s="169"/>
      <c r="I22" s="94"/>
      <c r="J22" s="9"/>
      <c r="K22" s="9"/>
      <c r="L22" s="9"/>
    </row>
    <row r="23" spans="1:12" ht="12.75">
      <c r="A23" s="85"/>
      <c r="B23" s="86"/>
      <c r="C23" s="15"/>
      <c r="D23" s="15"/>
      <c r="E23" s="15"/>
      <c r="F23" s="15"/>
      <c r="G23" s="15"/>
      <c r="H23" s="15"/>
      <c r="I23" s="87"/>
      <c r="J23" s="9"/>
      <c r="K23" s="9"/>
      <c r="L23" s="9"/>
    </row>
    <row r="24" spans="1:12" ht="12.75">
      <c r="A24" s="163" t="s">
        <v>260</v>
      </c>
      <c r="B24" s="163"/>
      <c r="C24" s="93">
        <v>17</v>
      </c>
      <c r="D24" s="165" t="s">
        <v>329</v>
      </c>
      <c r="E24" s="165"/>
      <c r="F24" s="165"/>
      <c r="G24" s="165"/>
      <c r="H24" s="95" t="s">
        <v>261</v>
      </c>
      <c r="I24" s="96">
        <v>251</v>
      </c>
      <c r="J24" s="9"/>
      <c r="K24" s="9"/>
      <c r="L24" s="9"/>
    </row>
    <row r="25" spans="1:12" ht="12.75">
      <c r="A25" s="85"/>
      <c r="B25" s="86"/>
      <c r="C25" s="15"/>
      <c r="D25" s="15"/>
      <c r="E25" s="15"/>
      <c r="F25" s="15"/>
      <c r="G25" s="86"/>
      <c r="H25" s="86" t="s">
        <v>317</v>
      </c>
      <c r="I25" s="97"/>
      <c r="J25" s="9"/>
      <c r="K25" s="9"/>
      <c r="L25" s="9"/>
    </row>
    <row r="26" spans="1:12" ht="12.75">
      <c r="A26" s="163" t="s">
        <v>262</v>
      </c>
      <c r="B26" s="163"/>
      <c r="C26" s="98" t="s">
        <v>330</v>
      </c>
      <c r="D26" s="16"/>
      <c r="E26" s="99"/>
      <c r="F26" s="15"/>
      <c r="G26" s="170" t="s">
        <v>263</v>
      </c>
      <c r="H26" s="170"/>
      <c r="I26" s="100" t="s">
        <v>331</v>
      </c>
      <c r="J26" s="9"/>
      <c r="K26" s="9"/>
      <c r="L26" s="9"/>
    </row>
    <row r="27" spans="1:12" ht="12.75">
      <c r="A27" s="85"/>
      <c r="B27" s="86"/>
      <c r="C27" s="15"/>
      <c r="D27" s="15"/>
      <c r="E27" s="15"/>
      <c r="F27" s="15"/>
      <c r="G27" s="15"/>
      <c r="H27" s="15"/>
      <c r="I27" s="101"/>
      <c r="J27" s="9"/>
      <c r="K27" s="9"/>
      <c r="L27" s="9"/>
    </row>
    <row r="28" spans="1:12" ht="12.75">
      <c r="A28" s="171" t="s">
        <v>264</v>
      </c>
      <c r="B28" s="171"/>
      <c r="C28" s="171"/>
      <c r="D28" s="171"/>
      <c r="E28" s="172" t="s">
        <v>265</v>
      </c>
      <c r="F28" s="172"/>
      <c r="G28" s="172"/>
      <c r="H28" s="173" t="s">
        <v>266</v>
      </c>
      <c r="I28" s="173"/>
      <c r="J28" s="9"/>
      <c r="K28" s="9"/>
      <c r="L28" s="9"/>
    </row>
    <row r="29" spans="1:12" ht="12.75">
      <c r="A29" s="102"/>
      <c r="B29" s="99"/>
      <c r="C29" s="99"/>
      <c r="D29" s="91"/>
      <c r="E29" s="15"/>
      <c r="F29" s="15"/>
      <c r="G29" s="15"/>
      <c r="H29" s="103"/>
      <c r="I29" s="101"/>
      <c r="J29" s="9"/>
      <c r="K29" s="9"/>
      <c r="L29" s="9"/>
    </row>
    <row r="30" spans="1:12" ht="12.75">
      <c r="A30" s="174"/>
      <c r="B30" s="174"/>
      <c r="C30" s="174"/>
      <c r="D30" s="174"/>
      <c r="E30" s="175"/>
      <c r="F30" s="175"/>
      <c r="G30" s="175"/>
      <c r="H30" s="160"/>
      <c r="I30" s="160"/>
      <c r="J30" s="9"/>
      <c r="K30" s="9"/>
      <c r="L30" s="9"/>
    </row>
    <row r="31" spans="1:12" ht="12.75">
      <c r="A31" s="85"/>
      <c r="B31" s="86"/>
      <c r="C31" s="92"/>
      <c r="D31" s="176"/>
      <c r="E31" s="176"/>
      <c r="F31" s="176"/>
      <c r="G31" s="176"/>
      <c r="H31" s="15"/>
      <c r="I31" s="105"/>
      <c r="J31" s="9"/>
      <c r="K31" s="9"/>
      <c r="L31" s="9"/>
    </row>
    <row r="32" spans="1:12" ht="12.75">
      <c r="A32" s="174"/>
      <c r="B32" s="174"/>
      <c r="C32" s="174"/>
      <c r="D32" s="174"/>
      <c r="E32" s="175"/>
      <c r="F32" s="175"/>
      <c r="G32" s="175"/>
      <c r="H32" s="160"/>
      <c r="I32" s="160"/>
      <c r="J32" s="9"/>
      <c r="K32" s="9"/>
      <c r="L32" s="9"/>
    </row>
    <row r="33" spans="1:12" ht="12.75">
      <c r="A33" s="85"/>
      <c r="B33" s="86"/>
      <c r="C33" s="92"/>
      <c r="D33" s="104"/>
      <c r="E33" s="104"/>
      <c r="F33" s="104"/>
      <c r="G33" s="83"/>
      <c r="H33" s="15"/>
      <c r="I33" s="106"/>
      <c r="J33" s="9"/>
      <c r="K33" s="9"/>
      <c r="L33" s="9"/>
    </row>
    <row r="34" spans="1:12" ht="12.75">
      <c r="A34" s="174"/>
      <c r="B34" s="174"/>
      <c r="C34" s="174"/>
      <c r="D34" s="174"/>
      <c r="E34" s="175"/>
      <c r="F34" s="175"/>
      <c r="G34" s="175"/>
      <c r="H34" s="160"/>
      <c r="I34" s="160"/>
      <c r="J34" s="9"/>
      <c r="K34" s="9"/>
      <c r="L34" s="9"/>
    </row>
    <row r="35" spans="1:12" ht="12.75">
      <c r="A35" s="85"/>
      <c r="B35" s="86"/>
      <c r="C35" s="92"/>
      <c r="D35" s="104"/>
      <c r="E35" s="104"/>
      <c r="F35" s="104"/>
      <c r="G35" s="83"/>
      <c r="H35" s="15"/>
      <c r="I35" s="106"/>
      <c r="J35" s="9"/>
      <c r="K35" s="9"/>
      <c r="L35" s="9"/>
    </row>
    <row r="36" spans="1:12" ht="12.75">
      <c r="A36" s="174"/>
      <c r="B36" s="174"/>
      <c r="C36" s="174"/>
      <c r="D36" s="174"/>
      <c r="E36" s="175"/>
      <c r="F36" s="175"/>
      <c r="G36" s="175"/>
      <c r="H36" s="160"/>
      <c r="I36" s="160"/>
      <c r="J36" s="9"/>
      <c r="K36" s="9"/>
      <c r="L36" s="9"/>
    </row>
    <row r="37" spans="1:12" ht="12.75">
      <c r="A37" s="107"/>
      <c r="B37" s="108"/>
      <c r="C37" s="177"/>
      <c r="D37" s="177"/>
      <c r="E37" s="15"/>
      <c r="F37" s="177"/>
      <c r="G37" s="177"/>
      <c r="H37" s="15"/>
      <c r="I37" s="87"/>
      <c r="J37" s="9"/>
      <c r="K37" s="9"/>
      <c r="L37" s="9"/>
    </row>
    <row r="38" spans="1:12" ht="12.75">
      <c r="A38" s="174"/>
      <c r="B38" s="174"/>
      <c r="C38" s="174"/>
      <c r="D38" s="174"/>
      <c r="E38" s="175"/>
      <c r="F38" s="175"/>
      <c r="G38" s="175"/>
      <c r="H38" s="160"/>
      <c r="I38" s="160"/>
      <c r="J38" s="9"/>
      <c r="K38" s="9"/>
      <c r="L38" s="9"/>
    </row>
    <row r="39" spans="1:12" ht="12.75">
      <c r="A39" s="107"/>
      <c r="B39" s="108"/>
      <c r="C39" s="109"/>
      <c r="D39" s="110"/>
      <c r="E39" s="15"/>
      <c r="F39" s="109"/>
      <c r="G39" s="110"/>
      <c r="H39" s="15"/>
      <c r="I39" s="87"/>
      <c r="J39" s="9"/>
      <c r="K39" s="9"/>
      <c r="L39" s="9"/>
    </row>
    <row r="40" spans="1:12" ht="12.75">
      <c r="A40" s="174"/>
      <c r="B40" s="174"/>
      <c r="C40" s="174"/>
      <c r="D40" s="174"/>
      <c r="E40" s="175"/>
      <c r="F40" s="175"/>
      <c r="G40" s="175"/>
      <c r="H40" s="160"/>
      <c r="I40" s="160"/>
      <c r="J40" s="9"/>
      <c r="K40" s="9"/>
      <c r="L40" s="9"/>
    </row>
    <row r="41" spans="1:12" ht="12.75">
      <c r="A41" s="111"/>
      <c r="B41" s="99"/>
      <c r="C41" s="99"/>
      <c r="D41" s="99"/>
      <c r="E41" s="14"/>
      <c r="F41" s="112"/>
      <c r="G41" s="112"/>
      <c r="H41" s="59"/>
      <c r="I41" s="113"/>
      <c r="J41" s="9"/>
      <c r="K41" s="9"/>
      <c r="L41" s="9"/>
    </row>
    <row r="42" spans="1:12" ht="12.75">
      <c r="A42" s="107"/>
      <c r="B42" s="108"/>
      <c r="C42" s="109"/>
      <c r="D42" s="110"/>
      <c r="E42" s="15"/>
      <c r="F42" s="109"/>
      <c r="G42" s="110"/>
      <c r="H42" s="15"/>
      <c r="I42" s="87"/>
      <c r="J42" s="9"/>
      <c r="K42" s="9"/>
      <c r="L42" s="9"/>
    </row>
    <row r="43" spans="1:12" ht="12.75">
      <c r="A43" s="114"/>
      <c r="B43" s="115"/>
      <c r="C43" s="115"/>
      <c r="D43" s="90"/>
      <c r="E43" s="90"/>
      <c r="F43" s="115"/>
      <c r="G43" s="90"/>
      <c r="H43" s="90"/>
      <c r="I43" s="116"/>
      <c r="J43" s="9"/>
      <c r="K43" s="9"/>
      <c r="L43" s="9"/>
    </row>
    <row r="44" spans="1:12" ht="12.75" customHeight="1">
      <c r="A44" s="178" t="s">
        <v>267</v>
      </c>
      <c r="B44" s="178"/>
      <c r="C44" s="160"/>
      <c r="D44" s="160"/>
      <c r="E44" s="91"/>
      <c r="F44" s="165"/>
      <c r="G44" s="165"/>
      <c r="H44" s="165"/>
      <c r="I44" s="165"/>
      <c r="J44" s="9"/>
      <c r="K44" s="9"/>
      <c r="L44" s="9"/>
    </row>
    <row r="45" spans="1:12" ht="12.75">
      <c r="A45" s="107"/>
      <c r="B45" s="108"/>
      <c r="C45" s="177"/>
      <c r="D45" s="177"/>
      <c r="E45" s="15"/>
      <c r="F45" s="177"/>
      <c r="G45" s="177"/>
      <c r="H45" s="117"/>
      <c r="I45" s="118"/>
      <c r="J45" s="9"/>
      <c r="K45" s="9"/>
      <c r="L45" s="9"/>
    </row>
    <row r="46" spans="1:12" ht="12.75" customHeight="1">
      <c r="A46" s="178" t="s">
        <v>268</v>
      </c>
      <c r="B46" s="178"/>
      <c r="C46" s="165" t="s">
        <v>332</v>
      </c>
      <c r="D46" s="165"/>
      <c r="E46" s="165"/>
      <c r="F46" s="165"/>
      <c r="G46" s="165"/>
      <c r="H46" s="165"/>
      <c r="I46" s="165"/>
      <c r="J46" s="9"/>
      <c r="K46" s="9"/>
      <c r="L46" s="9"/>
    </row>
    <row r="47" spans="1:12" ht="12.75">
      <c r="A47" s="85"/>
      <c r="B47" s="86"/>
      <c r="C47" s="92" t="s">
        <v>269</v>
      </c>
      <c r="D47" s="15"/>
      <c r="E47" s="15"/>
      <c r="F47" s="15"/>
      <c r="G47" s="15"/>
      <c r="H47" s="15"/>
      <c r="I47" s="87"/>
      <c r="J47" s="9"/>
      <c r="K47" s="9"/>
      <c r="L47" s="9"/>
    </row>
    <row r="48" spans="1:12" ht="12.75">
      <c r="A48" s="178" t="s">
        <v>270</v>
      </c>
      <c r="B48" s="178"/>
      <c r="C48" s="179" t="s">
        <v>333</v>
      </c>
      <c r="D48" s="179"/>
      <c r="E48" s="179"/>
      <c r="F48" s="15"/>
      <c r="G48" s="95" t="s">
        <v>271</v>
      </c>
      <c r="H48" s="179" t="s">
        <v>334</v>
      </c>
      <c r="I48" s="179"/>
      <c r="J48" s="9"/>
      <c r="K48" s="9"/>
      <c r="L48" s="9"/>
    </row>
    <row r="49" spans="1:12" ht="12.75">
      <c r="A49" s="85"/>
      <c r="B49" s="86"/>
      <c r="C49" s="92"/>
      <c r="D49" s="15"/>
      <c r="E49" s="15"/>
      <c r="F49" s="15"/>
      <c r="G49" s="15"/>
      <c r="H49" s="15"/>
      <c r="I49" s="87"/>
      <c r="J49" s="9"/>
      <c r="K49" s="9"/>
      <c r="L49" s="9"/>
    </row>
    <row r="50" spans="1:12" ht="12.75" customHeight="1">
      <c r="A50" s="178" t="s">
        <v>257</v>
      </c>
      <c r="B50" s="178"/>
      <c r="C50" s="184" t="s">
        <v>327</v>
      </c>
      <c r="D50" s="185"/>
      <c r="E50" s="185"/>
      <c r="F50" s="185"/>
      <c r="G50" s="185"/>
      <c r="H50" s="185"/>
      <c r="I50" s="185"/>
      <c r="J50" s="9"/>
      <c r="K50" s="9"/>
      <c r="L50" s="9"/>
    </row>
    <row r="51" spans="1:12" ht="12.75">
      <c r="A51" s="85"/>
      <c r="B51" s="86"/>
      <c r="C51" s="15"/>
      <c r="D51" s="15"/>
      <c r="E51" s="15"/>
      <c r="F51" s="15"/>
      <c r="G51" s="15"/>
      <c r="H51" s="15"/>
      <c r="I51" s="87"/>
      <c r="J51" s="9"/>
      <c r="K51" s="9"/>
      <c r="L51" s="9"/>
    </row>
    <row r="52" spans="1:12" ht="12.75">
      <c r="A52" s="163" t="s">
        <v>272</v>
      </c>
      <c r="B52" s="163"/>
      <c r="C52" s="179" t="s">
        <v>335</v>
      </c>
      <c r="D52" s="179"/>
      <c r="E52" s="179"/>
      <c r="F52" s="179"/>
      <c r="G52" s="179"/>
      <c r="H52" s="179"/>
      <c r="I52" s="179"/>
      <c r="J52" s="9"/>
      <c r="K52" s="9"/>
      <c r="L52" s="9"/>
    </row>
    <row r="53" spans="1:12" ht="12.75">
      <c r="A53" s="119"/>
      <c r="B53" s="90"/>
      <c r="C53" s="181" t="s">
        <v>273</v>
      </c>
      <c r="D53" s="181"/>
      <c r="E53" s="181"/>
      <c r="F53" s="181"/>
      <c r="G53" s="181"/>
      <c r="H53" s="181"/>
      <c r="I53" s="121"/>
      <c r="J53" s="9"/>
      <c r="K53" s="9"/>
      <c r="L53" s="9"/>
    </row>
    <row r="54" spans="1:12" ht="12.75">
      <c r="A54" s="119"/>
      <c r="B54" s="90"/>
      <c r="C54" s="120"/>
      <c r="D54" s="120"/>
      <c r="E54" s="120"/>
      <c r="F54" s="120"/>
      <c r="G54" s="120"/>
      <c r="H54" s="120"/>
      <c r="I54" s="121"/>
      <c r="J54" s="9"/>
      <c r="K54" s="9"/>
      <c r="L54" s="9"/>
    </row>
    <row r="55" spans="1:12" ht="12.75">
      <c r="A55" s="119"/>
      <c r="B55" s="186" t="s">
        <v>274</v>
      </c>
      <c r="C55" s="186"/>
      <c r="D55" s="186"/>
      <c r="E55" s="186"/>
      <c r="F55" s="122"/>
      <c r="G55" s="122"/>
      <c r="H55" s="122"/>
      <c r="I55" s="123"/>
      <c r="J55" s="9"/>
      <c r="K55" s="9"/>
      <c r="L55" s="9"/>
    </row>
    <row r="56" spans="1:12" ht="12.75">
      <c r="A56" s="119"/>
      <c r="B56" s="187" t="s">
        <v>305</v>
      </c>
      <c r="C56" s="187"/>
      <c r="D56" s="187"/>
      <c r="E56" s="187"/>
      <c r="F56" s="187"/>
      <c r="G56" s="187"/>
      <c r="H56" s="187"/>
      <c r="I56" s="187"/>
      <c r="J56" s="9"/>
      <c r="K56" s="9"/>
      <c r="L56" s="9"/>
    </row>
    <row r="57" spans="1:12" ht="12.75">
      <c r="A57" s="119"/>
      <c r="B57" s="188" t="s">
        <v>306</v>
      </c>
      <c r="C57" s="188"/>
      <c r="D57" s="188"/>
      <c r="E57" s="188"/>
      <c r="F57" s="188"/>
      <c r="G57" s="188"/>
      <c r="H57" s="188"/>
      <c r="I57" s="123"/>
      <c r="J57" s="9"/>
      <c r="K57" s="9"/>
      <c r="L57" s="9"/>
    </row>
    <row r="58" spans="1:12" ht="12.75">
      <c r="A58" s="119"/>
      <c r="B58" s="187" t="s">
        <v>307</v>
      </c>
      <c r="C58" s="187"/>
      <c r="D58" s="187"/>
      <c r="E58" s="187"/>
      <c r="F58" s="187"/>
      <c r="G58" s="187"/>
      <c r="H58" s="187"/>
      <c r="I58" s="187"/>
      <c r="J58" s="9"/>
      <c r="K58" s="9"/>
      <c r="L58" s="9"/>
    </row>
    <row r="59" spans="1:12" ht="12.75">
      <c r="A59" s="119"/>
      <c r="B59" s="187" t="s">
        <v>308</v>
      </c>
      <c r="C59" s="187"/>
      <c r="D59" s="187"/>
      <c r="E59" s="187"/>
      <c r="F59" s="187"/>
      <c r="G59" s="187"/>
      <c r="H59" s="187"/>
      <c r="I59" s="187"/>
      <c r="J59" s="9"/>
      <c r="K59" s="9"/>
      <c r="L59" s="9"/>
    </row>
    <row r="60" spans="1:12" ht="12.75">
      <c r="A60" s="119"/>
      <c r="B60" s="124"/>
      <c r="C60" s="125"/>
      <c r="D60" s="125"/>
      <c r="E60" s="125"/>
      <c r="F60" s="125"/>
      <c r="G60" s="125"/>
      <c r="H60" s="125"/>
      <c r="I60" s="126"/>
      <c r="J60" s="9"/>
      <c r="K60" s="9"/>
      <c r="L60" s="9"/>
    </row>
    <row r="61" spans="1:12" ht="12.75">
      <c r="A61" s="127"/>
      <c r="B61" s="15"/>
      <c r="C61" s="15"/>
      <c r="D61" s="15"/>
      <c r="E61" s="15"/>
      <c r="F61" s="15"/>
      <c r="G61" s="128"/>
      <c r="H61" s="129"/>
      <c r="I61" s="130"/>
      <c r="J61" s="9"/>
      <c r="K61" s="9"/>
      <c r="L61" s="9"/>
    </row>
    <row r="62" spans="1:12" ht="12.75">
      <c r="A62" s="77"/>
      <c r="B62" s="15"/>
      <c r="C62" s="15"/>
      <c r="D62" s="15"/>
      <c r="E62" s="90" t="s">
        <v>275</v>
      </c>
      <c r="F62" s="99"/>
      <c r="G62" s="182" t="s">
        <v>276</v>
      </c>
      <c r="H62" s="182"/>
      <c r="I62" s="182"/>
      <c r="J62" s="9"/>
      <c r="K62" s="9"/>
      <c r="L62" s="9"/>
    </row>
    <row r="63" spans="1:12" ht="12.75">
      <c r="A63" s="131"/>
      <c r="B63" s="132"/>
      <c r="C63" s="133"/>
      <c r="D63" s="133"/>
      <c r="E63" s="133"/>
      <c r="F63" s="133"/>
      <c r="G63" s="183"/>
      <c r="H63" s="183"/>
      <c r="I63" s="134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10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11" operator="equal" stopIfTrue="1">
      <formula>"DA"</formula>
    </cfRule>
  </conditionalFormatting>
  <conditionalFormatting sqref="H2">
    <cfRule type="cellIs" priority="1" dxfId="6" operator="lessThan" stopIfTrue="1">
      <formula>'[1]OPĆI PODACI'!#REF!</formula>
    </cfRule>
  </conditionalFormatting>
  <hyperlinks>
    <hyperlink ref="C18" r:id="rId1" display="vedran.milanovic-litre@brodomerkur.hr"/>
    <hyperlink ref="C20" r:id="rId2" display="www.brodomerkur.hr"/>
    <hyperlink ref="C50" r:id="rId3" display="vedran.milanovic-litre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0">
      <selection activeCell="A116" sqref="A116:K116"/>
    </sheetView>
  </sheetViews>
  <sheetFormatPr defaultColWidth="9.140625" defaultRowHeight="12.75"/>
  <cols>
    <col min="1" max="10" width="9.140625" style="27" customWidth="1"/>
    <col min="11" max="11" width="12.7109375" style="69" bestFit="1" customWidth="1"/>
    <col min="12" max="16384" width="9.140625" style="27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336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1">
      <c r="A4" s="231" t="s">
        <v>59</v>
      </c>
      <c r="B4" s="232"/>
      <c r="C4" s="232"/>
      <c r="D4" s="232"/>
      <c r="E4" s="232"/>
      <c r="F4" s="232"/>
      <c r="G4" s="232"/>
      <c r="H4" s="233"/>
      <c r="I4" s="33" t="s">
        <v>277</v>
      </c>
      <c r="J4" s="34" t="s">
        <v>318</v>
      </c>
      <c r="K4" s="67" t="s">
        <v>319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32">
        <v>2</v>
      </c>
      <c r="J5" s="31">
        <v>3</v>
      </c>
      <c r="K5" s="68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136"/>
      <c r="K7" s="13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139">
        <f>J9+J16+J26+J35+J39</f>
        <v>146036211.18</v>
      </c>
      <c r="K8" s="139">
        <f>K9+K16+K26+K35+K39</f>
        <v>143292264.388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139">
        <f>SUM(J10:J15)</f>
        <v>0</v>
      </c>
      <c r="K9" s="139">
        <f>SUM(K10:K15)</f>
        <v>0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137"/>
      <c r="K10" s="13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137"/>
      <c r="K11" s="137"/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137"/>
      <c r="K12" s="13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137"/>
      <c r="K13" s="13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137"/>
      <c r="K14" s="13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137"/>
      <c r="K15" s="137"/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139">
        <f>SUM(J17:J25)</f>
        <v>134550790.3</v>
      </c>
      <c r="K16" s="139">
        <f>SUM(K17:K25)</f>
        <v>132109418.10800001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140">
        <v>55935989</v>
      </c>
      <c r="K17" s="6">
        <v>55935989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140">
        <f>233406518-156480787</f>
        <v>76925731</v>
      </c>
      <c r="K18" s="144">
        <v>73431662.57000002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140">
        <v>674919</v>
      </c>
      <c r="K19" s="144">
        <v>1411806.5779999993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140">
        <f>(66699317-65735146)*0.3</f>
        <v>289251.3</v>
      </c>
      <c r="K20" s="137">
        <v>605059.96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137"/>
      <c r="K21" s="145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138">
        <v>724900</v>
      </c>
      <c r="K22" s="144">
        <v>724900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137"/>
      <c r="K23" s="145"/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137"/>
      <c r="K24" s="145"/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137"/>
      <c r="K25" s="145"/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139">
        <f>SUM(J27:J34)</f>
        <v>8232282.879999999</v>
      </c>
      <c r="K26" s="139">
        <f>SUM(K27:K34)</f>
        <v>8036875.209999998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138">
        <f>17157295-17085247</f>
        <v>72048</v>
      </c>
      <c r="K27" s="146">
        <v>72048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137"/>
      <c r="K28" s="145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141">
        <f>19368176.43-12036117.55</f>
        <v>7332058.879999999</v>
      </c>
      <c r="K29" s="144">
        <v>7332058.879999999</v>
      </c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137"/>
      <c r="K30" s="145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138">
        <v>794166</v>
      </c>
      <c r="K31" s="144">
        <v>603438.44</v>
      </c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138">
        <v>34010</v>
      </c>
      <c r="K32" s="144">
        <v>29329.89</v>
      </c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137"/>
      <c r="K33" s="13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137"/>
      <c r="K34" s="13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139">
        <f>SUM(J36:J38)</f>
        <v>333510</v>
      </c>
      <c r="K35" s="139">
        <f>SUM(K36:K38)</f>
        <v>226342.72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137"/>
      <c r="K36" s="13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137"/>
      <c r="K37" s="13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140">
        <v>333510</v>
      </c>
      <c r="K38" s="144">
        <v>226342.72</v>
      </c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140">
        <v>2919628</v>
      </c>
      <c r="K39" s="144">
        <v>2919628.35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139">
        <f>J41+J49+J56+J64</f>
        <v>326454970</v>
      </c>
      <c r="K40" s="139">
        <f>K41+K49+K56+K64</f>
        <v>256854321.80999997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139">
        <f>SUM(J42:J48)</f>
        <v>28116906</v>
      </c>
      <c r="K41" s="139">
        <f>SUM(K42:K48)</f>
        <v>25249319.98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138">
        <v>36472</v>
      </c>
      <c r="K42" s="144">
        <v>35418.3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137"/>
      <c r="K43" s="13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137"/>
      <c r="K44" s="13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138">
        <v>28080434</v>
      </c>
      <c r="K45" s="144">
        <v>25213901.68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137"/>
      <c r="K46" s="145"/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137"/>
      <c r="K47" s="13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137"/>
      <c r="K48" s="13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139">
        <f>SUM(J50:J55)</f>
        <v>259747120</v>
      </c>
      <c r="K49" s="139">
        <f>SUM(K50:K55)</f>
        <v>196428005.09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140">
        <v>1358747</v>
      </c>
      <c r="K50" s="144">
        <v>2628118.2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140">
        <v>254610754</v>
      </c>
      <c r="K51" s="144">
        <v>189859824.26000002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137"/>
      <c r="K52" s="145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140">
        <v>139857</v>
      </c>
      <c r="K53" s="144">
        <v>78253.69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140">
        <v>639997</v>
      </c>
      <c r="K54" s="144">
        <v>633702.31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140">
        <v>2997765</v>
      </c>
      <c r="K55" s="144">
        <v>3228106.63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139">
        <f>SUM(J57:J63)</f>
        <v>37139827</v>
      </c>
      <c r="K56" s="139">
        <f>SUM(K57:K63)</f>
        <v>32412686.169999998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137"/>
      <c r="K57" s="13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2"/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137"/>
      <c r="K59" s="145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137"/>
      <c r="K60" s="145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140">
        <v>302896</v>
      </c>
      <c r="K61" s="144">
        <v>22391.72</v>
      </c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140">
        <v>36836931</v>
      </c>
      <c r="K62" s="144">
        <v>32390294.45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137"/>
      <c r="K63" s="145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140">
        <v>1451117</v>
      </c>
      <c r="K64" s="144">
        <v>2764310.57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142">
        <v>0</v>
      </c>
      <c r="K65" s="144">
        <v>527882.37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28">
        <f>J7+J8+J40+J65</f>
        <v>472491181.18</v>
      </c>
      <c r="K66" s="139">
        <f>K7+K8+K40+K65</f>
        <v>400674468.56799996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143">
        <f>5417915+31278866</f>
        <v>36696781</v>
      </c>
      <c r="K67" s="147">
        <v>35714123.14</v>
      </c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29">
        <f>J70+J71+J72+J78+J79+J82+J85</f>
        <v>196223041</v>
      </c>
      <c r="K69" s="149">
        <f>K70+K71+K72+K78+K79+K82+K85</f>
        <v>189937145.57999998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137">
        <v>188728900</v>
      </c>
      <c r="K70" s="137">
        <v>188728900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137"/>
      <c r="K71" s="137"/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139">
        <f>J73+J74-J75+J76+J77</f>
        <v>1257612</v>
      </c>
      <c r="K72" s="139">
        <f>K73+K74-K75+K76+K77</f>
        <v>21338254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140">
        <v>1239354</v>
      </c>
      <c r="K73" s="137">
        <v>11279675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140">
        <v>217800</v>
      </c>
      <c r="K74" s="6">
        <v>217800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140">
        <v>217800</v>
      </c>
      <c r="K75" s="6">
        <v>217800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137"/>
      <c r="K76" s="13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140">
        <v>18258</v>
      </c>
      <c r="K77" s="137">
        <v>10058579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142">
        <v>-13844112</v>
      </c>
      <c r="K78" s="137">
        <v>-12917301</v>
      </c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28">
        <f>J80-J81</f>
        <v>-7222771</v>
      </c>
      <c r="K79" s="28">
        <f>K80-K81</f>
        <v>0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6"/>
      <c r="K80" s="6">
        <v>0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138">
        <v>7222771</v>
      </c>
      <c r="K81" s="6">
        <v>0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28">
        <f>J83-J84</f>
        <v>27303412</v>
      </c>
      <c r="K82" s="139">
        <f>K83-K84</f>
        <v>-7212707.420000017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138">
        <v>27303412</v>
      </c>
      <c r="K83" s="137"/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137"/>
      <c r="K84" s="150">
        <v>7212707.420000017</v>
      </c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137"/>
      <c r="K85" s="145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139">
        <f>SUM(J87:J89)</f>
        <v>2539517</v>
      </c>
      <c r="K86" s="139">
        <f>SUM(K87:K89)</f>
        <v>899368.13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137"/>
      <c r="K87" s="145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137"/>
      <c r="K88" s="145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138">
        <v>2539517</v>
      </c>
      <c r="K89" s="151">
        <v>899368.13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139">
        <f>SUM(J91:J99)</f>
        <v>40513047</v>
      </c>
      <c r="K90" s="139">
        <f>SUM(K91:K99)</f>
        <v>18404486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137"/>
      <c r="K91" s="13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137"/>
      <c r="K92" s="13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138">
        <v>40513047</v>
      </c>
      <c r="K93" s="137">
        <v>18404486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137"/>
      <c r="K94" s="13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137"/>
      <c r="K95" s="13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137"/>
      <c r="K96" s="13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137"/>
      <c r="K97" s="13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137"/>
      <c r="K98" s="13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137"/>
      <c r="K99" s="13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28">
        <f>SUM(J101:J112)</f>
        <v>230244224.72</v>
      </c>
      <c r="K100" s="139">
        <f>SUM(K101:K112)</f>
        <v>189838878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148">
        <v>39610</v>
      </c>
      <c r="K101" s="137">
        <v>488466.55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140">
        <v>69852175</v>
      </c>
      <c r="K102" s="137">
        <v>65371413.41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140">
        <v>75360144</v>
      </c>
      <c r="K103" s="137">
        <v>75529123.28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140">
        <v>104848</v>
      </c>
      <c r="K104" s="137">
        <v>56294.18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140">
        <v>67525752</v>
      </c>
      <c r="K105" s="151">
        <v>36093131.53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140">
        <v>10762157</v>
      </c>
      <c r="K106" s="151">
        <v>8025195.47</v>
      </c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137"/>
      <c r="K107" s="145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140">
        <v>1817050</v>
      </c>
      <c r="K108" s="151">
        <v>1555175.88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140">
        <v>3618706</v>
      </c>
      <c r="K109" s="151">
        <v>2620077.7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137"/>
      <c r="K110" s="145"/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137"/>
      <c r="K111" s="145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140">
        <f>52767.26+100000+1011015.46</f>
        <v>1163782.72</v>
      </c>
      <c r="K112" s="151">
        <v>100000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142">
        <v>2971351</v>
      </c>
      <c r="K113" s="151">
        <v>1594590.99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28">
        <f>J69+J86+J90+J100+J113</f>
        <v>472491180.72</v>
      </c>
      <c r="K114" s="139">
        <f>K69+K86+K90+K100+K113</f>
        <v>400674468.7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143">
        <f>5417915+31278866</f>
        <v>36696781</v>
      </c>
      <c r="K115" s="152">
        <v>35714123.14</v>
      </c>
    </row>
    <row r="116" spans="1:11" ht="12.75">
      <c r="A116" s="194" t="s">
        <v>309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/>
      <c r="K118" s="6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7"/>
      <c r="K119" s="7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K22 K27">
    <cfRule type="cellIs" priority="4" dxfId="1" operator="notEqual" stopIfTrue="1">
      <formula>ROUND(K22,0)</formula>
    </cfRule>
    <cfRule type="cellIs" priority="5" dxfId="2" operator="lessThan" stopIfTrue="1">
      <formula>0</formula>
    </cfRule>
  </conditionalFormatting>
  <conditionalFormatting sqref="K93 K81">
    <cfRule type="cellIs" priority="2" dxfId="1" operator="notEqual" stopIfTrue="1">
      <formula>ROUND(K81,0)</formula>
    </cfRule>
    <cfRule type="cellIs" priority="3" dxfId="2" operator="lessThan" stopIfTrue="1">
      <formula>0</formula>
    </cfRule>
  </conditionalFormatting>
  <conditionalFormatting sqref="K77:K78">
    <cfRule type="cellIs" priority="1" dxfId="1" operator="notEqual" stopIfTrue="1">
      <formula>ROUND(K77,0)</formula>
    </cfRule>
  </conditionalFormatting>
  <dataValidations count="7">
    <dataValidation allowBlank="1" sqref="A1:I65536 L1:IV65536 J1:K6 J68:K68 J116:K65536"/>
    <dataValidation type="whole" operator="greaterThanOrEqual" allowBlank="1" showInputMessage="1" showErrorMessage="1" errorTitle="Pogrešan upis" error="Dopušten je upis samo pozitivnih cjelobrojnih vrijednosti ili nule" sqref="K27 K22 K93 K81">
      <formula1>0</formula1>
    </dataValidation>
    <dataValidation type="whole" operator="greaterThanOrEqual" allowBlank="1" showInputMessage="1" showErrorMessage="1" errorTitle="Pogrešan unos" error="Mogu se unijeti samo cjelobrojne pozitivne vrijednosti." sqref="J58:K58 J29 J27 J66 J39 J17:K17 K28:K29 J31 J114 J100 J82 J77 J89 J79:K80 J74:K75">
      <formula1>0</formula1>
    </dataValidation>
    <dataValidation allowBlank="1" sqref="K31 J59:J65 J28 J18:J26 K18:K21 K59:K67 J40:K57 J32:K38 J30:K30 K23:K26 J7:K16 K39 J67 J70:J73 J101:J113 J90:J99 J81 J83:J88 K94:K115 K82:K92 J76:K76 K69:K73 J115">
      <formula1>0</formula1>
      <formula2>0</formula2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pis" error="Dopušten je upis samo cjelobrojnih vrijednosti ili nule" sqref="K77:K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L62" sqref="L62"/>
    </sheetView>
  </sheetViews>
  <sheetFormatPr defaultColWidth="9.140625" defaultRowHeight="12.75"/>
  <cols>
    <col min="1" max="9" width="9.140625" style="27" customWidth="1"/>
    <col min="10" max="10" width="9.8515625" style="27" customWidth="1"/>
    <col min="11" max="11" width="10.00390625" style="27" customWidth="1"/>
    <col min="12" max="12" width="10.7109375" style="27" bestFit="1" customWidth="1"/>
    <col min="13" max="13" width="10.28125" style="27" customWidth="1"/>
    <col min="14" max="16384" width="9.140625" style="27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1.75">
      <c r="A4" s="249" t="s">
        <v>59</v>
      </c>
      <c r="B4" s="249"/>
      <c r="C4" s="249"/>
      <c r="D4" s="249"/>
      <c r="E4" s="249"/>
      <c r="F4" s="249"/>
      <c r="G4" s="249"/>
      <c r="H4" s="249"/>
      <c r="I4" s="33" t="s">
        <v>278</v>
      </c>
      <c r="J4" s="250" t="s">
        <v>318</v>
      </c>
      <c r="K4" s="250"/>
      <c r="L4" s="250" t="s">
        <v>319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33"/>
      <c r="J5" s="35" t="s">
        <v>313</v>
      </c>
      <c r="K5" s="35" t="s">
        <v>314</v>
      </c>
      <c r="L5" s="35" t="s">
        <v>313</v>
      </c>
      <c r="M5" s="35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38">
        <v>2</v>
      </c>
      <c r="J6" s="35">
        <v>3</v>
      </c>
      <c r="K6" s="35">
        <v>4</v>
      </c>
      <c r="L6" s="35">
        <v>5</v>
      </c>
      <c r="M6" s="35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63">
        <f>SUM(J8:J9)</f>
        <v>332829072.43</v>
      </c>
      <c r="K7" s="63">
        <f>SUM(K8:K9)</f>
        <v>61422155.32000001</v>
      </c>
      <c r="L7" s="63">
        <f>SUM(L8:L9)</f>
        <v>195298710.87</v>
      </c>
      <c r="M7" s="29">
        <f>SUM(M8:M9)</f>
        <v>44419777.870000005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60">
        <v>227782254.86</v>
      </c>
      <c r="K8" s="60">
        <v>61424042.640000015</v>
      </c>
      <c r="L8" s="153">
        <v>192162596.93</v>
      </c>
      <c r="M8" s="65">
        <v>42305396.93000001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60">
        <v>105046817.57</v>
      </c>
      <c r="K9" s="60">
        <v>-1887.3200000077486</v>
      </c>
      <c r="L9" s="153">
        <v>3136113.94</v>
      </c>
      <c r="M9" s="65">
        <v>2114380.94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61">
        <f>J11+J12+J16+J20+J21+J22+J25+J26</f>
        <v>253927502.04125002</v>
      </c>
      <c r="K10" s="61">
        <f>K11+K12+K16+K20+K21+K22+K25+K26</f>
        <v>64326044.301249996</v>
      </c>
      <c r="L10" s="61">
        <f>L11+L12+L16+L20+L21+L22+L25+L26</f>
        <v>200977259.46</v>
      </c>
      <c r="M10" s="28">
        <f>M11+M12+M16+M20+M21+M22+M25+M26</f>
        <v>45255136.459999986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60"/>
      <c r="K11" s="60"/>
      <c r="L11" s="60"/>
      <c r="M11" s="6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61">
        <f>SUM(J13:J15)</f>
        <v>206405932.16</v>
      </c>
      <c r="K12" s="61">
        <f>SUM(K13:K15)</f>
        <v>54902811.91</v>
      </c>
      <c r="L12" s="61">
        <f>SUM(L13:L15)</f>
        <v>167282994.76</v>
      </c>
      <c r="M12" s="28">
        <f>SUM(M13:M15)</f>
        <v>36406288.75999999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0">
        <v>2386169.23</v>
      </c>
      <c r="K13" s="60">
        <v>708245.6699999999</v>
      </c>
      <c r="L13" s="153">
        <v>3214120.6599999997</v>
      </c>
      <c r="M13" s="66">
        <v>784618.6599999997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0">
        <v>196728838.03</v>
      </c>
      <c r="K14" s="60">
        <v>51702190.66</v>
      </c>
      <c r="L14" s="154">
        <v>155377506.98</v>
      </c>
      <c r="M14" s="66">
        <v>33269128.97999999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0">
        <v>7290924.9</v>
      </c>
      <c r="K15" s="60">
        <v>2492375.58</v>
      </c>
      <c r="L15" s="154">
        <v>8691367.120000001</v>
      </c>
      <c r="M15" s="66">
        <v>2352541.120000001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61">
        <f>SUM(J17:J19)</f>
        <v>18611001.46125</v>
      </c>
      <c r="K16" s="61">
        <f>SUM(K17:K19)</f>
        <v>6205475.931250001</v>
      </c>
      <c r="L16" s="61">
        <f>SUM(L17:L19)</f>
        <v>21464994.32</v>
      </c>
      <c r="M16" s="28">
        <f>SUM(M17:M19)</f>
        <v>5550963.32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0">
        <v>11718532.2825</v>
      </c>
      <c r="K17" s="60">
        <v>3894159.3625000007</v>
      </c>
      <c r="L17" s="154">
        <v>13684767.58</v>
      </c>
      <c r="M17" s="66">
        <v>3549779.58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0">
        <v>4161309.0075000003</v>
      </c>
      <c r="K18" s="60">
        <v>1397556.3825000003</v>
      </c>
      <c r="L18" s="155">
        <v>4630198.5</v>
      </c>
      <c r="M18" s="66">
        <v>1186536.5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0">
        <v>2731160.17125</v>
      </c>
      <c r="K19" s="60">
        <v>913760.1862500003</v>
      </c>
      <c r="L19" s="154">
        <v>3150028.24</v>
      </c>
      <c r="M19" s="66">
        <v>814647.2400000002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60">
        <v>3360000</v>
      </c>
      <c r="K20" s="60">
        <v>960000</v>
      </c>
      <c r="L20" s="156">
        <v>3720000</v>
      </c>
      <c r="M20" s="66">
        <v>990000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60">
        <v>7143062.18</v>
      </c>
      <c r="K21" s="60">
        <v>2245260.12</v>
      </c>
      <c r="L21" s="154">
        <v>8269653.830000001</v>
      </c>
      <c r="M21" s="66">
        <v>2253118.830000001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61">
        <f>SUM(J23:J24)</f>
        <v>29772</v>
      </c>
      <c r="K22" s="61">
        <f>SUM(K23:K24)</f>
        <v>0</v>
      </c>
      <c r="L22" s="61">
        <f>SUM(L23:L24)</f>
        <v>0</v>
      </c>
      <c r="M22" s="28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0"/>
      <c r="K23" s="60"/>
      <c r="L23" s="60"/>
      <c r="M23" s="6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0">
        <v>29772</v>
      </c>
      <c r="K24" s="60"/>
      <c r="L24" s="60">
        <v>0</v>
      </c>
      <c r="M24" s="6">
        <v>0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60"/>
      <c r="K25" s="60"/>
      <c r="L25" s="60">
        <v>0</v>
      </c>
      <c r="M25" s="6">
        <v>0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60">
        <v>18377734.240000002</v>
      </c>
      <c r="K26" s="60">
        <v>12496.339999999851</v>
      </c>
      <c r="L26" s="154">
        <v>239616.55000000005</v>
      </c>
      <c r="M26" s="66">
        <v>54765.55000000005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61">
        <f>SUM(J28:J32)</f>
        <v>6797387.34</v>
      </c>
      <c r="K27" s="61">
        <f>SUM(K28:K32)</f>
        <v>2273544.91</v>
      </c>
      <c r="L27" s="61">
        <f>SUM(L28:L32)</f>
        <v>4640367.41</v>
      </c>
      <c r="M27" s="28">
        <f>SUM(M28:M32)</f>
        <v>-578829.5899999999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60"/>
      <c r="K28" s="60"/>
      <c r="L28" s="60"/>
      <c r="M28" s="6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60">
        <v>6797387.34</v>
      </c>
      <c r="K29" s="60">
        <v>2273544.91</v>
      </c>
      <c r="L29" s="155">
        <v>4640367.41</v>
      </c>
      <c r="M29" s="66">
        <v>-578829.5899999999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60"/>
      <c r="K30" s="60"/>
      <c r="L30" s="60"/>
      <c r="M30" s="6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60"/>
      <c r="K31" s="60"/>
      <c r="L31" s="60"/>
      <c r="M31" s="6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60"/>
      <c r="K32" s="60"/>
      <c r="L32" s="60"/>
      <c r="M32" s="6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61">
        <f>SUM(J34:J37)</f>
        <v>14232820.86</v>
      </c>
      <c r="K33" s="61">
        <f>SUM(K34:K37)</f>
        <v>1815804.46</v>
      </c>
      <c r="L33" s="61">
        <f>SUM(L34:L37)</f>
        <v>6728261.239999999</v>
      </c>
      <c r="M33" s="28">
        <f>SUM(M34:M37)</f>
        <v>1482276.2399999993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60"/>
      <c r="K34" s="60"/>
      <c r="L34" s="60"/>
      <c r="M34" s="6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60">
        <v>5809459.83</v>
      </c>
      <c r="K35" s="60">
        <v>1790491.54</v>
      </c>
      <c r="L35" s="155">
        <v>5648390.989999999</v>
      </c>
      <c r="M35" s="66">
        <v>1481103.9899999993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60">
        <v>4769704.1</v>
      </c>
      <c r="K36" s="60">
        <v>0</v>
      </c>
      <c r="L36" s="60"/>
      <c r="M36" s="66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60">
        <v>3653656.9299999997</v>
      </c>
      <c r="K37" s="60">
        <v>25312.919999999925</v>
      </c>
      <c r="L37" s="154">
        <v>1079870.25</v>
      </c>
      <c r="M37" s="66">
        <v>1172.25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60"/>
      <c r="K38" s="60"/>
      <c r="L38" s="60">
        <v>553735</v>
      </c>
      <c r="M38" s="66">
        <v>0</v>
      </c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60"/>
      <c r="K39" s="60"/>
      <c r="L39" s="60"/>
      <c r="M39" s="6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60"/>
      <c r="K40" s="60"/>
      <c r="L40" s="60"/>
      <c r="M40" s="6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60"/>
      <c r="K41" s="60"/>
      <c r="L41" s="60"/>
      <c r="M41" s="6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61">
        <f>J7+J27+J38+J40</f>
        <v>339626459.77</v>
      </c>
      <c r="K42" s="61">
        <f>K7+K27+K38+K40</f>
        <v>63695700.230000004</v>
      </c>
      <c r="L42" s="61">
        <f>L7+L27+L38+L40</f>
        <v>200492813.28</v>
      </c>
      <c r="M42" s="28">
        <f>M7+M27+M38+M40</f>
        <v>43840948.28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61">
        <f>J10+J33+J39+J41</f>
        <v>268160322.90125</v>
      </c>
      <c r="K43" s="61">
        <f>K10+K33+K39+K41</f>
        <v>66141848.76125</v>
      </c>
      <c r="L43" s="61">
        <f>L10+L33+L39+L41</f>
        <v>207705520.70000002</v>
      </c>
      <c r="M43" s="28">
        <f>M10+M33+M39+M41</f>
        <v>46737412.69999999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61">
        <f>J42-J43</f>
        <v>71466136.86874998</v>
      </c>
      <c r="K44" s="61">
        <f>K42-K43</f>
        <v>-2446148.5312499925</v>
      </c>
      <c r="L44" s="61">
        <f>L42-L43</f>
        <v>-7212707.420000017</v>
      </c>
      <c r="M44" s="28">
        <f>M42-M43</f>
        <v>-2896464.419999987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61">
        <f>IF(J42&gt;J43,J42-J43,0)</f>
        <v>71466136.86874998</v>
      </c>
      <c r="K45" s="61">
        <f>IF(K42&gt;K43,K42-K43,0)</f>
        <v>0</v>
      </c>
      <c r="L45" s="61">
        <f>IF(L42&gt;L43,L42-L43,0)</f>
        <v>0</v>
      </c>
      <c r="M45" s="28">
        <f>IF(M42&gt;M43,M42-M43,0)</f>
        <v>0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61">
        <f>IF(J43&gt;J42,J43-J42,0)</f>
        <v>0</v>
      </c>
      <c r="K46" s="61">
        <f>IF(K43&gt;K42,K43-K42,0)</f>
        <v>2446148.5312499925</v>
      </c>
      <c r="L46" s="61">
        <f>IF(L43&gt;L42,L43-L42,0)</f>
        <v>7212707.420000017</v>
      </c>
      <c r="M46" s="28">
        <f>IF(M43&gt;M42,M43-M42,0)</f>
        <v>2896464.419999987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60">
        <v>3835</v>
      </c>
      <c r="K47" s="60">
        <v>1300</v>
      </c>
      <c r="L47" s="60"/>
      <c r="M47" s="6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61">
        <f>J44-J47</f>
        <v>71462301.86874998</v>
      </c>
      <c r="K48" s="61">
        <f>K44-K47</f>
        <v>-2447448.5312499925</v>
      </c>
      <c r="L48" s="61">
        <f>L44-L47</f>
        <v>-7212707.420000017</v>
      </c>
      <c r="M48" s="28">
        <f>M44-M47</f>
        <v>-2896464.419999987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61">
        <f>IF(J48&gt;0,J48,0)</f>
        <v>71462301.86874998</v>
      </c>
      <c r="K49" s="61">
        <f>IF(K48&gt;0,K48,0)</f>
        <v>0</v>
      </c>
      <c r="L49" s="61">
        <f>IF(L48&gt;0,L48,0)</f>
        <v>0</v>
      </c>
      <c r="M49" s="28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4">
        <f>IF(J48&lt;0,-J48,0)</f>
        <v>0</v>
      </c>
      <c r="K50" s="64">
        <f>IF(K48&lt;0,-K48,0)</f>
        <v>2447448.5312499925</v>
      </c>
      <c r="L50" s="64">
        <f>IF(L48&lt;0,-L48,0)</f>
        <v>7212707.420000017</v>
      </c>
      <c r="M50" s="36">
        <f>IF(M48&lt;0,-M48,0)</f>
        <v>2896464.419999987</v>
      </c>
    </row>
    <row r="51" spans="1:13" ht="12.75" customHeight="1">
      <c r="A51" s="194" t="s">
        <v>311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30"/>
      <c r="J52" s="30"/>
      <c r="K52" s="30"/>
      <c r="L52" s="30"/>
      <c r="M52" s="37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6"/>
      <c r="K53" s="6"/>
      <c r="L53" s="6"/>
      <c r="M53" s="6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7"/>
      <c r="K54" s="7"/>
      <c r="L54" s="7"/>
      <c r="M54" s="7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8">
        <v>157</v>
      </c>
      <c r="J56" s="158">
        <v>71462301.86874998</v>
      </c>
      <c r="K56" s="158">
        <v>-2447448.5312499925</v>
      </c>
      <c r="L56" s="158">
        <v>-7212707.420000017</v>
      </c>
      <c r="M56" s="157">
        <v>-2896464.419999987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6"/>
      <c r="K58" s="6"/>
      <c r="L58" s="6"/>
      <c r="M58" s="6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6"/>
      <c r="K59" s="6"/>
      <c r="L59" s="6"/>
      <c r="M59" s="6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6"/>
      <c r="K60" s="6"/>
      <c r="L60" s="6"/>
      <c r="M60" s="6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6"/>
      <c r="K61" s="6"/>
      <c r="L61" s="6"/>
      <c r="M61" s="6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6"/>
      <c r="K62" s="6"/>
      <c r="L62" s="6"/>
      <c r="M62" s="6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6"/>
      <c r="K63" s="6"/>
      <c r="L63" s="6"/>
      <c r="M63" s="6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6"/>
      <c r="K64" s="6"/>
      <c r="L64" s="6"/>
      <c r="M64" s="6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6"/>
      <c r="K65" s="6"/>
      <c r="L65" s="6"/>
      <c r="M65" s="6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36">
        <f>J56+J66</f>
        <v>71462301.86874998</v>
      </c>
      <c r="K67" s="36">
        <f>K56+K66</f>
        <v>-2447448.5312499925</v>
      </c>
      <c r="L67" s="36">
        <f>L56+L66</f>
        <v>-7212707.420000017</v>
      </c>
      <c r="M67" s="36">
        <f>M56+M66</f>
        <v>-2896464.419999987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6"/>
      <c r="K70" s="6"/>
      <c r="L70" s="6"/>
      <c r="M70" s="6"/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57:L65536 J1:L6 J51:L55 M1:IV65536"/>
    <dataValidation allowBlank="1" sqref="J7:L50 J56:L56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5">
      <selection activeCell="N45" sqref="N45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41" t="s">
        <v>278</v>
      </c>
      <c r="J4" s="42" t="s">
        <v>318</v>
      </c>
      <c r="K4" s="42" t="s">
        <v>319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43">
        <v>2</v>
      </c>
      <c r="J5" s="44" t="s">
        <v>282</v>
      </c>
      <c r="K5" s="44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60">
        <v>27303412</v>
      </c>
      <c r="K7" s="6">
        <v>-7212707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60">
        <v>4174264</v>
      </c>
      <c r="K8" s="6">
        <v>3720000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291"/>
      <c r="K9" s="6">
        <v>0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60"/>
      <c r="K10" s="6">
        <v>15706786</v>
      </c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60">
        <v>6610466</v>
      </c>
      <c r="K11" s="6">
        <v>2867586</v>
      </c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60">
        <v>6082618</v>
      </c>
      <c r="K12" s="6">
        <v>1904642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1">
        <f>SUM(J7:J12)</f>
        <v>44170760</v>
      </c>
      <c r="K13" s="28">
        <f>SUM(K7:K12)</f>
        <v>16986307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60">
        <v>36788058</v>
      </c>
      <c r="K14" s="6">
        <v>36093564</v>
      </c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60">
        <v>28775637</v>
      </c>
      <c r="K15" s="6">
        <v>0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60"/>
      <c r="K16" s="6">
        <v>0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60">
        <v>302896</v>
      </c>
      <c r="K17" s="6">
        <v>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1">
        <f>SUM(J14:J17)</f>
        <v>65866591</v>
      </c>
      <c r="K18" s="28">
        <f>SUM(K14:K17)</f>
        <v>36093564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1">
        <f>IF(J13&gt;J18,J13-J18,0)</f>
        <v>0</v>
      </c>
      <c r="K19" s="28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1">
        <f>IF(J18&gt;J13,J18-J13,0)</f>
        <v>21695831</v>
      </c>
      <c r="K20" s="28">
        <f>IF(K18&gt;K13,K18-K13,0)</f>
        <v>19107257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60">
        <v>30000000</v>
      </c>
      <c r="K22" s="6">
        <v>50059666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60">
        <v>1347950</v>
      </c>
      <c r="K23" s="6">
        <v>6576390</v>
      </c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60">
        <v>451239</v>
      </c>
      <c r="K24" s="6"/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291"/>
      <c r="K25" s="6">
        <v>553735</v>
      </c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60">
        <v>6084202</v>
      </c>
      <c r="K26" s="6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1">
        <f>SUM(J22:J26)</f>
        <v>37883391</v>
      </c>
      <c r="K27" s="28">
        <f>SUM(K22:K26)</f>
        <v>57189791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60">
        <v>76575</v>
      </c>
      <c r="K28" s="6">
        <v>1287607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60"/>
      <c r="K29" s="6">
        <v>3026893</v>
      </c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60">
        <v>3155290</v>
      </c>
      <c r="K30" s="6">
        <v>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1">
        <v>4429353</v>
      </c>
      <c r="K31" s="28">
        <f>SUM(K28:K30)</f>
        <v>4314500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1">
        <f>IF(J27&gt;J31,J27-J31,0)</f>
        <v>33454038</v>
      </c>
      <c r="K32" s="28">
        <f>IF(K27&gt;K31,K27-K31,0)</f>
        <v>52875291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1">
        <f>IF(J31&gt;J27,J31-J27,0)</f>
        <v>0</v>
      </c>
      <c r="K33" s="28">
        <f>IF(K31&gt;K27,K31-K27,0)</f>
        <v>0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60"/>
      <c r="K35" s="6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60">
        <v>24135817</v>
      </c>
      <c r="K36" s="6">
        <v>28000000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60"/>
      <c r="K37" s="6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1">
        <f>SUM(J35:J37)</f>
        <v>24135817</v>
      </c>
      <c r="K38" s="28">
        <f>SUM(K35:K37)</f>
        <v>28000000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60">
        <v>36686708</v>
      </c>
      <c r="K39" s="6">
        <v>57197881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60"/>
      <c r="K40" s="6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60"/>
      <c r="K41" s="6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291"/>
      <c r="K42" s="6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60"/>
      <c r="K43" s="6">
        <v>3256959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1">
        <f>SUM(J39:J43)</f>
        <v>36686708</v>
      </c>
      <c r="K44" s="28">
        <f>SUM(K39:K43)</f>
        <v>60454840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1">
        <f>IF(J38&gt;J44,J38-J44,0)</f>
        <v>0</v>
      </c>
      <c r="K45" s="28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1">
        <f>IF(J44&gt;J38,J44-J38,0)</f>
        <v>12550891</v>
      </c>
      <c r="K46" s="28">
        <f>IF(K44&gt;K38,K44-K38,0)</f>
        <v>32454840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0</v>
      </c>
      <c r="K47" s="28">
        <f>IF(K19-K20+K32-K33+K45-K46&gt;0,K19-K20+K32-K33+K45-K46,0)</f>
        <v>1313194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792684</v>
      </c>
      <c r="K48" s="28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60">
        <v>2243801</v>
      </c>
      <c r="K49" s="6">
        <v>1451117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60"/>
      <c r="K50" s="6">
        <v>1313194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60">
        <v>792684</v>
      </c>
      <c r="K51" s="6"/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4">
        <f>J49+J50-J51</f>
        <v>1451117</v>
      </c>
      <c r="K52" s="36">
        <f>K49+K50-K51</f>
        <v>2764311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21 J34 J53:J65536"/>
    <dataValidation allowBlank="1" sqref="J7:J20 J22:J33 J35:J52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3" sqref="A23:H23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41" t="s">
        <v>278</v>
      </c>
      <c r="J4" s="42" t="s">
        <v>318</v>
      </c>
      <c r="K4" s="42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47">
        <v>2</v>
      </c>
      <c r="J5" s="48" t="s">
        <v>282</v>
      </c>
      <c r="K5" s="48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6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6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6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6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6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39">
        <f>SUM(J7:J11)</f>
        <v>0</v>
      </c>
      <c r="K12" s="28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6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6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6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6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6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6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39">
        <f>SUM(J13:J18)</f>
        <v>0</v>
      </c>
      <c r="K19" s="28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39">
        <f>IF(J12&gt;J19,J12-J19,0)</f>
        <v>0</v>
      </c>
      <c r="K20" s="28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39">
        <f>IF(J19&gt;J12,J19-J12,0)</f>
        <v>0</v>
      </c>
      <c r="K21" s="28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6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6"/>
    </row>
    <row r="25" spans="1:11" ht="12.75">
      <c r="A25" s="202" t="s">
        <v>320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6"/>
    </row>
    <row r="26" spans="1:11" ht="12.75">
      <c r="A26" s="202" t="s">
        <v>321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6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6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39">
        <f>SUM(J23:J27)</f>
        <v>0</v>
      </c>
      <c r="K28" s="28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6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6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6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39">
        <f>SUM(J29:J31)</f>
        <v>0</v>
      </c>
      <c r="K32" s="28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39">
        <f>IF(J28&gt;J32,J28-J32,0)</f>
        <v>0</v>
      </c>
      <c r="K33" s="28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39">
        <f>IF(J32&gt;J28,J32-J28,0)</f>
        <v>0</v>
      </c>
      <c r="K34" s="28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6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6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6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39">
        <f>SUM(J36:J38)</f>
        <v>0</v>
      </c>
      <c r="K39" s="28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6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6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6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6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6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39">
        <f>SUM(J40:J44)</f>
        <v>0</v>
      </c>
      <c r="K45" s="28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39">
        <f>IF(J39&gt;J45,J39-J45,0)</f>
        <v>0</v>
      </c>
      <c r="K46" s="28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39">
        <f>IF(J45&gt;J39,J45-J39,0)</f>
        <v>0</v>
      </c>
      <c r="K47" s="28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39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39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6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6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6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40">
        <f>J50+J51-J52</f>
        <v>0</v>
      </c>
      <c r="K53" s="36">
        <f>K50+K51-K52</f>
        <v>0</v>
      </c>
    </row>
    <row r="54" spans="1:11" ht="12.7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7" sqref="J17"/>
    </sheetView>
  </sheetViews>
  <sheetFormatPr defaultColWidth="9.140625" defaultRowHeight="12.75"/>
  <cols>
    <col min="1" max="4" width="9.140625" style="51" customWidth="1"/>
    <col min="5" max="5" width="10.140625" style="51" bestFit="1" customWidth="1"/>
    <col min="6" max="16384" width="9.140625" style="51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50"/>
    </row>
    <row r="2" spans="1:12" ht="15">
      <c r="A2" s="20"/>
      <c r="B2" s="49"/>
      <c r="C2" s="267" t="s">
        <v>281</v>
      </c>
      <c r="D2" s="267"/>
      <c r="E2" s="135" t="s">
        <v>339</v>
      </c>
      <c r="F2" s="21" t="s">
        <v>250</v>
      </c>
      <c r="G2" s="268" t="s">
        <v>340</v>
      </c>
      <c r="H2" s="269"/>
      <c r="I2" s="49"/>
      <c r="J2" s="49"/>
      <c r="K2" s="49"/>
      <c r="L2" s="52"/>
    </row>
    <row r="3" spans="1:11" ht="21.75">
      <c r="A3" s="270" t="s">
        <v>59</v>
      </c>
      <c r="B3" s="270"/>
      <c r="C3" s="270"/>
      <c r="D3" s="270"/>
      <c r="E3" s="270"/>
      <c r="F3" s="270"/>
      <c r="G3" s="270"/>
      <c r="H3" s="270"/>
      <c r="I3" s="55" t="s">
        <v>304</v>
      </c>
      <c r="J3" s="56" t="s">
        <v>150</v>
      </c>
      <c r="K3" s="56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58">
        <v>2</v>
      </c>
      <c r="J4" s="57" t="s">
        <v>282</v>
      </c>
      <c r="K4" s="57" t="s">
        <v>283</v>
      </c>
    </row>
    <row r="5" spans="1:11" ht="12.75">
      <c r="A5" s="272" t="s">
        <v>284</v>
      </c>
      <c r="B5" s="273"/>
      <c r="C5" s="273"/>
      <c r="D5" s="273"/>
      <c r="E5" s="273"/>
      <c r="F5" s="273"/>
      <c r="G5" s="273"/>
      <c r="H5" s="273"/>
      <c r="I5" s="22">
        <v>1</v>
      </c>
      <c r="J5" s="136">
        <v>188728900</v>
      </c>
      <c r="K5" s="136">
        <v>188728900</v>
      </c>
    </row>
    <row r="6" spans="1:11" ht="12.75">
      <c r="A6" s="272" t="s">
        <v>285</v>
      </c>
      <c r="B6" s="273"/>
      <c r="C6" s="273"/>
      <c r="D6" s="273"/>
      <c r="E6" s="273"/>
      <c r="F6" s="273"/>
      <c r="G6" s="273"/>
      <c r="H6" s="273"/>
      <c r="I6" s="22">
        <v>2</v>
      </c>
      <c r="J6" s="137"/>
      <c r="K6" s="24"/>
    </row>
    <row r="7" spans="1:11" ht="12.75">
      <c r="A7" s="272" t="s">
        <v>286</v>
      </c>
      <c r="B7" s="273"/>
      <c r="C7" s="273"/>
      <c r="D7" s="273"/>
      <c r="E7" s="273"/>
      <c r="F7" s="273"/>
      <c r="G7" s="273"/>
      <c r="H7" s="273"/>
      <c r="I7" s="22">
        <v>3</v>
      </c>
      <c r="J7" s="138">
        <v>1257612</v>
      </c>
      <c r="K7" s="24">
        <v>21338254</v>
      </c>
    </row>
    <row r="8" spans="1:11" ht="12.75">
      <c r="A8" s="272" t="s">
        <v>287</v>
      </c>
      <c r="B8" s="273"/>
      <c r="C8" s="273"/>
      <c r="D8" s="273"/>
      <c r="E8" s="273"/>
      <c r="F8" s="273"/>
      <c r="G8" s="273"/>
      <c r="H8" s="273"/>
      <c r="I8" s="22">
        <v>4</v>
      </c>
      <c r="J8" s="6">
        <v>-7222771</v>
      </c>
      <c r="K8" s="24">
        <v>0</v>
      </c>
    </row>
    <row r="9" spans="1:11" ht="12.75">
      <c r="A9" s="272" t="s">
        <v>288</v>
      </c>
      <c r="B9" s="273"/>
      <c r="C9" s="273"/>
      <c r="D9" s="273"/>
      <c r="E9" s="273"/>
      <c r="F9" s="273"/>
      <c r="G9" s="273"/>
      <c r="H9" s="273"/>
      <c r="I9" s="22">
        <v>5</v>
      </c>
      <c r="J9" s="137">
        <v>27303412</v>
      </c>
      <c r="K9" s="24">
        <v>-7212707</v>
      </c>
    </row>
    <row r="10" spans="1:11" ht="12.75">
      <c r="A10" s="272" t="s">
        <v>289</v>
      </c>
      <c r="B10" s="273"/>
      <c r="C10" s="273"/>
      <c r="D10" s="273"/>
      <c r="E10" s="273"/>
      <c r="F10" s="273"/>
      <c r="G10" s="273"/>
      <c r="H10" s="273"/>
      <c r="I10" s="22">
        <v>6</v>
      </c>
      <c r="J10" s="137"/>
      <c r="K10" s="24"/>
    </row>
    <row r="11" spans="1:11" ht="12.75">
      <c r="A11" s="272" t="s">
        <v>290</v>
      </c>
      <c r="B11" s="273"/>
      <c r="C11" s="273"/>
      <c r="D11" s="273"/>
      <c r="E11" s="273"/>
      <c r="F11" s="273"/>
      <c r="G11" s="273"/>
      <c r="H11" s="273"/>
      <c r="I11" s="22">
        <v>7</v>
      </c>
      <c r="J11" s="137"/>
      <c r="K11" s="24"/>
    </row>
    <row r="12" spans="1:11" ht="12.75">
      <c r="A12" s="272" t="s">
        <v>291</v>
      </c>
      <c r="B12" s="273"/>
      <c r="C12" s="273"/>
      <c r="D12" s="273"/>
      <c r="E12" s="273"/>
      <c r="F12" s="273"/>
      <c r="G12" s="273"/>
      <c r="H12" s="273"/>
      <c r="I12" s="22">
        <v>8</v>
      </c>
      <c r="J12" s="137">
        <v>-13844112</v>
      </c>
      <c r="K12" s="24">
        <v>-12917301</v>
      </c>
    </row>
    <row r="13" spans="1:11" ht="12.75">
      <c r="A13" s="272" t="s">
        <v>292</v>
      </c>
      <c r="B13" s="273"/>
      <c r="C13" s="273"/>
      <c r="D13" s="273"/>
      <c r="E13" s="273"/>
      <c r="F13" s="273"/>
      <c r="G13" s="273"/>
      <c r="H13" s="273"/>
      <c r="I13" s="22">
        <v>9</v>
      </c>
      <c r="J13" s="137"/>
      <c r="K13" s="24"/>
    </row>
    <row r="14" spans="1:11" ht="12.75">
      <c r="A14" s="274" t="s">
        <v>293</v>
      </c>
      <c r="B14" s="275"/>
      <c r="C14" s="275"/>
      <c r="D14" s="275"/>
      <c r="E14" s="275"/>
      <c r="F14" s="275"/>
      <c r="G14" s="275"/>
      <c r="H14" s="275"/>
      <c r="I14" s="22">
        <v>10</v>
      </c>
      <c r="J14" s="139">
        <f>SUM(J5:J13)</f>
        <v>196223041</v>
      </c>
      <c r="K14" s="53">
        <f>SUM(K5:K13)</f>
        <v>189937146</v>
      </c>
    </row>
    <row r="15" spans="1:11" ht="12.75">
      <c r="A15" s="272" t="s">
        <v>294</v>
      </c>
      <c r="B15" s="273"/>
      <c r="C15" s="273"/>
      <c r="D15" s="273"/>
      <c r="E15" s="273"/>
      <c r="F15" s="273"/>
      <c r="G15" s="273"/>
      <c r="H15" s="273"/>
      <c r="I15" s="22">
        <v>11</v>
      </c>
      <c r="J15" s="24"/>
      <c r="K15" s="24"/>
    </row>
    <row r="16" spans="1:11" ht="12.75">
      <c r="A16" s="272" t="s">
        <v>295</v>
      </c>
      <c r="B16" s="273"/>
      <c r="C16" s="273"/>
      <c r="D16" s="273"/>
      <c r="E16" s="273"/>
      <c r="F16" s="273"/>
      <c r="G16" s="273"/>
      <c r="H16" s="273"/>
      <c r="I16" s="22">
        <v>12</v>
      </c>
      <c r="J16" s="24"/>
      <c r="K16" s="24"/>
    </row>
    <row r="17" spans="1:11" ht="12.75">
      <c r="A17" s="272" t="s">
        <v>296</v>
      </c>
      <c r="B17" s="273"/>
      <c r="C17" s="273"/>
      <c r="D17" s="273"/>
      <c r="E17" s="273"/>
      <c r="F17" s="273"/>
      <c r="G17" s="273"/>
      <c r="H17" s="273"/>
      <c r="I17" s="22">
        <v>13</v>
      </c>
      <c r="J17" s="24"/>
      <c r="K17" s="24"/>
    </row>
    <row r="18" spans="1:11" ht="12.75">
      <c r="A18" s="272" t="s">
        <v>297</v>
      </c>
      <c r="B18" s="273"/>
      <c r="C18" s="273"/>
      <c r="D18" s="273"/>
      <c r="E18" s="273"/>
      <c r="F18" s="273"/>
      <c r="G18" s="273"/>
      <c r="H18" s="273"/>
      <c r="I18" s="22">
        <v>14</v>
      </c>
      <c r="J18" s="24"/>
      <c r="K18" s="24"/>
    </row>
    <row r="19" spans="1:11" ht="12.75">
      <c r="A19" s="272" t="s">
        <v>298</v>
      </c>
      <c r="B19" s="273"/>
      <c r="C19" s="273"/>
      <c r="D19" s="273"/>
      <c r="E19" s="273"/>
      <c r="F19" s="273"/>
      <c r="G19" s="273"/>
      <c r="H19" s="273"/>
      <c r="I19" s="22">
        <v>15</v>
      </c>
      <c r="J19" s="24"/>
      <c r="K19" s="24"/>
    </row>
    <row r="20" spans="1:11" ht="12.75">
      <c r="A20" s="272" t="s">
        <v>299</v>
      </c>
      <c r="B20" s="273"/>
      <c r="C20" s="273"/>
      <c r="D20" s="273"/>
      <c r="E20" s="273"/>
      <c r="F20" s="273"/>
      <c r="G20" s="273"/>
      <c r="H20" s="273"/>
      <c r="I20" s="22">
        <v>16</v>
      </c>
      <c r="J20" s="24"/>
      <c r="K20" s="24"/>
    </row>
    <row r="21" spans="1:11" ht="12.75">
      <c r="A21" s="274" t="s">
        <v>300</v>
      </c>
      <c r="B21" s="275"/>
      <c r="C21" s="275"/>
      <c r="D21" s="275"/>
      <c r="E21" s="275"/>
      <c r="F21" s="275"/>
      <c r="G21" s="275"/>
      <c r="H21" s="275"/>
      <c r="I21" s="22">
        <v>17</v>
      </c>
      <c r="J21" s="54">
        <f>SUM(J15:J20)</f>
        <v>0</v>
      </c>
      <c r="K21" s="54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25">
        <v>18</v>
      </c>
      <c r="J23" s="23"/>
      <c r="K23" s="23"/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26">
        <v>19</v>
      </c>
      <c r="J24" s="54"/>
      <c r="K24" s="54"/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15:J65536 L1:IV65536 J1:K4 K6:K65536"/>
    <dataValidation type="whole" operator="notEqual" allowBlank="1" showInputMessage="1" showErrorMessage="1" errorTitle="Pogrešan unos" error="Mogu se unijeti samo cjelobrojne vrijednosti." sqref="J8">
      <formula1>999999999999</formula1>
    </dataValidation>
    <dataValidation allowBlank="1" sqref="J5:J6 J9:J14 K5">
      <formula1>0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2.7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2.7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5">
      <c r="A26" s="18"/>
      <c r="B26" s="18"/>
      <c r="C26" s="18"/>
      <c r="D26" s="18"/>
      <c r="E26" s="18"/>
      <c r="F26" s="18"/>
      <c r="G26" s="18"/>
      <c r="H26" s="18"/>
      <c r="I26" s="19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VMilanovic-Litre</cp:lastModifiedBy>
  <cp:lastPrinted>2019-02-28T11:51:13Z</cp:lastPrinted>
  <dcterms:created xsi:type="dcterms:W3CDTF">2008-10-17T11:51:54Z</dcterms:created>
  <dcterms:modified xsi:type="dcterms:W3CDTF">2019-02-28T14:10:57Z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