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<sst xmlns="http://schemas.openxmlformats.org/spreadsheetml/2006/main" count="395" uniqueCount="343">
  <si>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</si>
  <si>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</si>
  <si>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</si>
  <si>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</si>
  <si>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</si>
  <si>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</si>
  <si>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</si>
  <si>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</si>
  <si>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</si>
  <si>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</si>
  <si>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</si>
  <si>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</si>
  <si>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</si>
  <si>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</si>
  <si>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</si>
  <si>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</si>
  <si>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</si>
  <si>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</si>
  <si>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</si>
  <si>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</si>
  <si>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</si>
  <si>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</si>
  <si>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</si>
  <si>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</si>
  <si>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</si>
  <si>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</si>
  <si>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</si>
  <si>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</si>
  <si>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</si>
  <si>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</si>
  <si>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</si>
  <si>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</si>
  <si>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</si>
  <si>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</si>
  <si>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</si>
  <si>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</si>
  <si>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</si>
  <si>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</si>
  <si>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</si>
  <si>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</si>
  <si>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</si>
  <si>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</si>
  <si>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</si>
  <si>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</si>
  <si>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</si>
  <si>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</si>
  <si>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</si>
  <si>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</si>
  <si>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</si>
  <si>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</si>
  <si>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</si>
  <si>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</si>
  <si>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</si>
  <si>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</si>
  <si>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</si>
  <si>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</si>
  <si>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</si>
  <si>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</si>
  <si>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</si>
  <si>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</si>
  <si>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</si>
  <si>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</si>
  <si>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</si>
  <si>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</si>
  <si>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</si>
  <si>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</si>
  <si>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</si>
  <si>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</si>
  <si>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</si>
  <si>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</si>
  <si>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</si>
  <si>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</si>
  <si>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</si>
  <si>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</si>
  <si>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</si>
  <si>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</si>
  <si>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</si>
  <si>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</si>
  <si>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</si>
  <si>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</si>
  <si>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</si>
  <si>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</si>
  <si>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</si>
  <si>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</si>
  <si>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</si>
  <si>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</si>
  <si>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</si>
  <si>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</si>
  <si>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</si>
  <si>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</si>
  <si>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</si>
  <si>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</si>
  <si>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</si>
  <si>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</si>
  <si>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</si>
  <si>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</si>
  <si>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</si>
  <si>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</si>
  <si>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</si>
  <si>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</si>
  <si>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</si>
  <si>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</si>
  <si>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</si>
  <si>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</si>
  <si>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</si>
  <si>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</si>
  <si>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</si>
  <si>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</si>
  <si>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</si>
  <si>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</si>
  <si>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</si>
  <si>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</si>
  <si>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</si>
  <si>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</si>
  <si>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</si>
  <si>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</si>
  <si>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</si>
  <si>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</si>
  <si>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</si>
  <si>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</si>
  <si>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</si>
  <si>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</si>
  <si>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</si>
  <si>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</si>
  <si>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</si>
  <si>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</si>
  <si>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</si>
  <si>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</si>
  <si>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</si>
  <si>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</si>
  <si>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</si>
  <si>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</si>
  <si>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</si>
  <si>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</si>
  <si>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</si>
  <si>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</si>
  <si>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</si>
  <si>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</si>
  <si>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</si>
  <si>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</si>
  <si>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</si>
  <si>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</si>
  <si>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</si>
  <si>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</si>
  <si>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</si>
  <si>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</si>
  <si>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</si>
  <si>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</si>
  <si>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</si>
  <si>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</si>
  <si>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</si>
  <si>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</si>
  <si>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</si>
  <si>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</si>
  <si>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</si>
  <si>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</si>
  <si>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</si>
  <si>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</si>
  <si>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</si>
  <si>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</si>
  <si>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</si>
  <si>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</si>
  <si>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</si>
  <si>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</si>
  <si>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</si>
  <si>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</si>
  <si>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</si>
  <si>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</si>
  <si>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</si>
  <si>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</si>
  <si>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</si>
  <si>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</si>
  <si>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</si>
  <si>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</si>
  <si>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</si>
  <si>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</si>
  <si>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</si>
  <si>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</si>
  <si>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</si>
  <si>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</si>
  <si>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</si>
  <si>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</si>
  <si>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</si>
  <si>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</si>
  <si>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</si>
  <si>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</si>
  <si>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</si>
  <si>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</si>
  <si>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</si>
  <si>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</si>
  <si>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</si>
  <si>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</si>
  <si>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</si>
  <si>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</si>
  <si>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</si>
  <si>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</si>
  <si>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</si>
  <si>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</si>
  <si>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</si>
  <si>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</si>
  <si>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</si>
  <si>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</si>
  <si>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</si>
  <si>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</si>
  <si>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</si>
  <si>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</si>
  <si>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</si>
  <si>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</si>
  <si>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</si>
  <si>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</si>
  <si>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</si>
  <si>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</si>
  <si>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</si>
  <si>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</si>
  <si>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</si>
  <si>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</si>
  <si>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</si>
  <si>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</si>
  <si>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</si>
  <si>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</si>
  <si>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</si>
  <si>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</si>
  <si>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</si>
  <si>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</si>
  <si>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</si>
  <si>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</si>
  <si>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</si>
  <si>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</si>
  <si>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</si>
  <si>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</si>
  <si>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</si>
  <si>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</si>
  <si>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</si>
  <si>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</si>
  <si>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</si>
  <si>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</si>
  <si>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</si>
  <si>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</si>
  <si>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</si>
  <si>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</si>
  <si>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</si>
  <si>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</si>
  <si>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</si>
  <si>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</si>
  <si>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</si>
  <si>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</si>
  <si>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</si>
  <si>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</si>
  <si>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</si>
  <si>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</si>
  <si>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</si>
  <si>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</si>
  <si>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</si>
  <si>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</si>
  <si>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</si>
  <si>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</si>
  <si>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</si>
  <si>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</si>
  <si>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</si>
  <si>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</si>
  <si>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</si>
  <si>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</si>
  <si>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</si>
  <si>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</si>
  <si>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</si>
  <si>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</si>
  <si>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</si>
  <si>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</si>
  <si>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</si>
  <si>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</si>
  <si>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</si>
  <si>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</si>
  <si>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</si>
  <si>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</si>
  <si>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</si>
  <si>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</si>
  <si>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</si>
  <si>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</si>
  <si>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</si>
  <si>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</si>
  <si>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</si>
  <si>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</si>
  <si>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</si>
  <si>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</si>
  <si>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</si>
  <si>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</si>
  <si>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</si>
  <si>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</si>
  <si>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</si>
  <si>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</si>
  <si>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</si>
  <si>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</si>
  <si>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</si>
  <si>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</si>
  <si>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</si>
  <si>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</si>
  <si>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</si>
  <si>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</si>
  <si>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</si>
  <si>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</si>
  <si>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</si>
  <si>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</si>
  <si>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</si>
  <si>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</si>
  <si>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</si>
  <si>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</si>
  <si>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</si>
  <si>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</si>
  <si>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</si>
  <si>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</si>
  <si>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</si>
  <si>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</si>
  <si>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</si>
  <si>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</si>
  <si>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</si>
  <si>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</si>
  <si>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</si>
  <si>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</si>
  <si>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</si>
  <si>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</si>
  <si>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</si>
  <si>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</si>
  <si>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</si>
  <si>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</si>
  <si>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4690</t>
  </si>
  <si>
    <t>01.01.</t>
  </si>
  <si>
    <t>03141390</t>
  </si>
  <si>
    <t>060001850</t>
  </si>
  <si>
    <t>33956120458</t>
  </si>
  <si>
    <t>BRODOMERKUR TRGOVINA I USLUGE DD</t>
  </si>
  <si>
    <t>SPLIT</t>
  </si>
  <si>
    <t>POLJIČKA CESTA 35</t>
  </si>
  <si>
    <t>petar.cotic@brodomerkur.hr</t>
  </si>
  <si>
    <t>www.brodomerkur.hr</t>
  </si>
  <si>
    <t>SPLITSKO-DALMATINSKA</t>
  </si>
  <si>
    <t>NE</t>
  </si>
  <si>
    <t>ČOTIĆ PETAR</t>
  </si>
  <si>
    <t>021 301 560</t>
  </si>
  <si>
    <t>021 301 152</t>
  </si>
  <si>
    <t>KOŽUL IVICA</t>
  </si>
  <si>
    <r>
      <t>stanje na dan _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_.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__._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___.</t>
    </r>
  </si>
  <si>
    <t>u razdoblju 01.01.2012. do 31.12.2012.</t>
  </si>
  <si>
    <t>Obveznik: ___BRODOMERKUR D.D._________________________________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</si>
</sst>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8" sqref="C8:D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 t="s">
        <v>325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326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43"/>
      <c r="C8" s="134" t="s">
        <v>327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328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44" t="s">
        <v>329</v>
      </c>
      <c r="D12" s="124"/>
      <c r="E12" s="124"/>
      <c r="F12" s="124"/>
      <c r="G12" s="124"/>
      <c r="H12" s="124"/>
      <c r="I12" s="125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26">
        <v>21000</v>
      </c>
      <c r="D14" s="127"/>
      <c r="E14" s="31"/>
      <c r="F14" s="144" t="s">
        <v>330</v>
      </c>
      <c r="G14" s="124"/>
      <c r="H14" s="124"/>
      <c r="I14" s="125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44" t="s">
        <v>331</v>
      </c>
      <c r="D16" s="124"/>
      <c r="E16" s="124"/>
      <c r="F16" s="124"/>
      <c r="G16" s="124"/>
      <c r="H16" s="124"/>
      <c r="I16" s="12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18" t="s">
        <v>332</v>
      </c>
      <c r="D18" s="119"/>
      <c r="E18" s="119"/>
      <c r="F18" s="119"/>
      <c r="G18" s="119"/>
      <c r="H18" s="119"/>
      <c r="I18" s="12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18" t="s">
        <v>333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409</v>
      </c>
      <c r="D22" s="144" t="s">
        <v>330</v>
      </c>
      <c r="E22" s="130"/>
      <c r="F22" s="128"/>
      <c r="G22" s="129"/>
      <c r="H22" s="12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17</v>
      </c>
      <c r="D24" s="144" t="s">
        <v>334</v>
      </c>
      <c r="E24" s="130"/>
      <c r="F24" s="130"/>
      <c r="G24" s="128"/>
      <c r="H24" s="38" t="s">
        <v>270</v>
      </c>
      <c r="I24" s="117">
        <v>537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8" t="s">
        <v>335</v>
      </c>
      <c r="D26" s="49"/>
      <c r="E26" s="22"/>
      <c r="F26" s="50"/>
      <c r="G26" s="139" t="s">
        <v>273</v>
      </c>
      <c r="H26" s="140"/>
      <c r="I26" s="51" t="s">
        <v>324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21"/>
      <c r="B30" s="122"/>
      <c r="C30" s="122"/>
      <c r="D30" s="145"/>
      <c r="E30" s="121"/>
      <c r="F30" s="122"/>
      <c r="G30" s="122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6"/>
      <c r="J31" s="22"/>
      <c r="K31" s="22"/>
      <c r="L31" s="22"/>
    </row>
    <row r="32" spans="1:12" ht="12.75">
      <c r="A32" s="121"/>
      <c r="B32" s="122"/>
      <c r="C32" s="122"/>
      <c r="D32" s="145"/>
      <c r="E32" s="121"/>
      <c r="F32" s="122"/>
      <c r="G32" s="122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21"/>
      <c r="B34" s="122"/>
      <c r="C34" s="122"/>
      <c r="D34" s="145"/>
      <c r="E34" s="121"/>
      <c r="F34" s="122"/>
      <c r="G34" s="122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21"/>
      <c r="B36" s="122"/>
      <c r="C36" s="122"/>
      <c r="D36" s="145"/>
      <c r="E36" s="121"/>
      <c r="F36" s="122"/>
      <c r="G36" s="122"/>
      <c r="H36" s="134"/>
      <c r="I36" s="135"/>
      <c r="J36" s="22"/>
      <c r="K36" s="22"/>
      <c r="L36" s="22"/>
    </row>
    <row r="37" spans="1:12" ht="12.75">
      <c r="A37" s="58"/>
      <c r="B37" s="58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21"/>
      <c r="B38" s="122"/>
      <c r="C38" s="122"/>
      <c r="D38" s="145"/>
      <c r="E38" s="121"/>
      <c r="F38" s="122"/>
      <c r="G38" s="122"/>
      <c r="H38" s="134"/>
      <c r="I38" s="135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21"/>
      <c r="B40" s="122"/>
      <c r="C40" s="122"/>
      <c r="D40" s="145"/>
      <c r="E40" s="121"/>
      <c r="F40" s="122"/>
      <c r="G40" s="122"/>
      <c r="H40" s="134"/>
      <c r="I40" s="135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44"/>
      <c r="G44" s="122"/>
      <c r="H44" s="122"/>
      <c r="I44" s="145"/>
      <c r="J44" s="22"/>
      <c r="K44" s="22"/>
      <c r="L44" s="22"/>
    </row>
    <row r="45" spans="1:12" ht="12.75">
      <c r="A45" s="58"/>
      <c r="B45" s="58"/>
      <c r="C45" s="155"/>
      <c r="D45" s="156"/>
      <c r="E45" s="31"/>
      <c r="F45" s="155"/>
      <c r="G45" s="163"/>
      <c r="H45" s="66"/>
      <c r="I45" s="66"/>
      <c r="J45" s="22"/>
      <c r="K45" s="22"/>
      <c r="L45" s="22"/>
    </row>
    <row r="46" spans="1:12" ht="12.75">
      <c r="A46" s="157" t="s">
        <v>278</v>
      </c>
      <c r="B46" s="158"/>
      <c r="C46" s="144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18" t="s">
        <v>332</v>
      </c>
      <c r="D50" s="119"/>
      <c r="E50" s="119"/>
      <c r="F50" s="119"/>
      <c r="G50" s="119"/>
      <c r="H50" s="119"/>
      <c r="I50" s="12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59" t="s">
        <v>339</v>
      </c>
      <c r="D52" s="160"/>
      <c r="E52" s="160"/>
      <c r="F52" s="160"/>
      <c r="G52" s="160"/>
      <c r="H52" s="160"/>
      <c r="I52" s="125"/>
      <c r="J52" s="22"/>
      <c r="K52" s="22"/>
      <c r="L52" s="22"/>
    </row>
    <row r="53" spans="1:12" ht="12.75">
      <c r="A53" s="68"/>
      <c r="B53" s="68"/>
      <c r="C53" s="168" t="s">
        <v>283</v>
      </c>
      <c r="D53" s="168"/>
      <c r="E53" s="168"/>
      <c r="F53" s="168"/>
      <c r="G53" s="168"/>
      <c r="H53" s="168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6" t="s">
        <v>284</v>
      </c>
      <c r="C55" s="167"/>
      <c r="D55" s="167"/>
      <c r="E55" s="167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2" t="s">
        <v>317</v>
      </c>
      <c r="I56" s="172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2"/>
      <c r="I57" s="172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2"/>
      <c r="I58" s="172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2"/>
      <c r="I59" s="172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2"/>
      <c r="I60" s="172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69" t="s">
        <v>287</v>
      </c>
      <c r="H63" s="170"/>
      <c r="I63" s="171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89">
      <selection activeCell="K115" sqref="K11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4" t="s">
        <v>159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340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04" t="s">
        <v>7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61</v>
      </c>
      <c r="B5" s="208"/>
      <c r="C5" s="208"/>
      <c r="D5" s="208"/>
      <c r="E5" s="208"/>
      <c r="F5" s="208"/>
      <c r="G5" s="208"/>
      <c r="H5" s="209"/>
      <c r="I5" s="76" t="s">
        <v>288</v>
      </c>
      <c r="J5" s="77" t="s">
        <v>115</v>
      </c>
      <c r="K5" s="78" t="s">
        <v>116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80">
        <v>2</v>
      </c>
      <c r="J6" s="79">
        <v>3</v>
      </c>
      <c r="K6" s="79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85" t="s">
        <v>62</v>
      </c>
      <c r="B8" s="186"/>
      <c r="C8" s="186"/>
      <c r="D8" s="186"/>
      <c r="E8" s="186"/>
      <c r="F8" s="186"/>
      <c r="G8" s="186"/>
      <c r="H8" s="203"/>
      <c r="I8" s="6">
        <v>1</v>
      </c>
      <c r="J8" s="11"/>
      <c r="K8" s="11"/>
    </row>
    <row r="9" spans="1:11" ht="12.75">
      <c r="A9" s="192" t="s">
        <v>13</v>
      </c>
      <c r="B9" s="193"/>
      <c r="C9" s="193"/>
      <c r="D9" s="193"/>
      <c r="E9" s="193"/>
      <c r="F9" s="193"/>
      <c r="G9" s="193"/>
      <c r="H9" s="194"/>
      <c r="I9" s="4">
        <v>2</v>
      </c>
      <c r="J9" s="12">
        <f>J10+J17+J27+J36+J40</f>
        <v>263568393</v>
      </c>
      <c r="K9" s="12">
        <f>K10+K17+K27+K36+K40</f>
        <v>262275704.20999998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/>
      <c r="K12" s="13"/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/>
      <c r="K13" s="13"/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/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/>
      <c r="K15" s="13"/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/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200828877</v>
      </c>
      <c r="K17" s="12">
        <f>SUM(K18:K26)</f>
        <v>193408554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56087292</v>
      </c>
      <c r="K18" s="13">
        <v>56087292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137599019</v>
      </c>
      <c r="K19" s="13">
        <v>130103968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3167237</v>
      </c>
      <c r="K20" s="13">
        <v>3638893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2062424</v>
      </c>
      <c r="K21" s="13">
        <v>1751206</v>
      </c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1912905</v>
      </c>
      <c r="K23" s="13">
        <v>1827195</v>
      </c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/>
      <c r="K24" s="13"/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/>
      <c r="K25" s="13"/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/>
      <c r="K26" s="13"/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55985411</v>
      </c>
      <c r="K27" s="12">
        <f>SUM(K28:K35)</f>
        <v>63321153.58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40310865</v>
      </c>
      <c r="K28" s="13">
        <v>39906794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/>
      <c r="K29" s="13"/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6183667</v>
      </c>
      <c r="K30" s="13">
        <v>12745646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9428789</v>
      </c>
      <c r="K32" s="13">
        <v>10611303.69</v>
      </c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62090</v>
      </c>
      <c r="K33" s="13">
        <v>57409.89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/>
      <c r="K34" s="13"/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989998</v>
      </c>
      <c r="K36" s="12">
        <f>SUM(K37:K39)</f>
        <v>0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/>
      <c r="K37" s="13"/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989998</v>
      </c>
      <c r="K38" s="13"/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/>
      <c r="K39" s="13"/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5764107</v>
      </c>
      <c r="K40" s="13">
        <v>5545996.63</v>
      </c>
    </row>
    <row r="41" spans="1:11" ht="12.75">
      <c r="A41" s="192" t="s">
        <v>248</v>
      </c>
      <c r="B41" s="193"/>
      <c r="C41" s="193"/>
      <c r="D41" s="193"/>
      <c r="E41" s="193"/>
      <c r="F41" s="193"/>
      <c r="G41" s="193"/>
      <c r="H41" s="194"/>
      <c r="I41" s="4">
        <v>34</v>
      </c>
      <c r="J41" s="12">
        <f>J42+J50+J57+J65</f>
        <v>588975514</v>
      </c>
      <c r="K41" s="12">
        <f>K42+K50+K57+K65</f>
        <v>584372066.35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93180640</v>
      </c>
      <c r="K42" s="12">
        <f>SUM(K43:K49)</f>
        <v>94362451.74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74809</v>
      </c>
      <c r="K43" s="13">
        <v>77334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/>
      <c r="K44" s="13"/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/>
      <c r="K45" s="13"/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93105831</v>
      </c>
      <c r="K46" s="13">
        <v>94285117.74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/>
      <c r="K47" s="13"/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/>
      <c r="K48" s="13"/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470818518</v>
      </c>
      <c r="K50" s="12">
        <f>SUM(K51:K56)</f>
        <v>456719136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20751</v>
      </c>
      <c r="K51" s="13">
        <v>16048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453811553</v>
      </c>
      <c r="K52" s="13">
        <v>428844920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1333973</v>
      </c>
      <c r="K54" s="13">
        <v>2108426</v>
      </c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8632730</v>
      </c>
      <c r="K55" s="13">
        <v>1565252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7019511</v>
      </c>
      <c r="K56" s="13">
        <v>24184490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21539202</v>
      </c>
      <c r="K57" s="12">
        <f>SUM(K58:K64)</f>
        <v>22560919.61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8028891</v>
      </c>
      <c r="K59" s="13">
        <v>2003579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4893612</v>
      </c>
      <c r="K61" s="13">
        <v>14924478.61</v>
      </c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5990959</v>
      </c>
      <c r="K62" s="13">
        <v>3746829</v>
      </c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2625740</v>
      </c>
      <c r="K63" s="13">
        <v>1886033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/>
      <c r="K64" s="13"/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3437154</v>
      </c>
      <c r="K65" s="13">
        <v>10729559</v>
      </c>
    </row>
    <row r="66" spans="1:11" ht="12.75">
      <c r="A66" s="192" t="s">
        <v>58</v>
      </c>
      <c r="B66" s="193"/>
      <c r="C66" s="193"/>
      <c r="D66" s="193"/>
      <c r="E66" s="193"/>
      <c r="F66" s="193"/>
      <c r="G66" s="193"/>
      <c r="H66" s="194"/>
      <c r="I66" s="4">
        <v>59</v>
      </c>
      <c r="J66" s="13"/>
      <c r="K66" s="13">
        <v>96354</v>
      </c>
    </row>
    <row r="67" spans="1:11" ht="12.75">
      <c r="A67" s="192" t="s">
        <v>249</v>
      </c>
      <c r="B67" s="193"/>
      <c r="C67" s="193"/>
      <c r="D67" s="193"/>
      <c r="E67" s="193"/>
      <c r="F67" s="193"/>
      <c r="G67" s="193"/>
      <c r="H67" s="194"/>
      <c r="I67" s="4">
        <v>60</v>
      </c>
      <c r="J67" s="12">
        <f>J8+J9+J41+J66</f>
        <v>852543907</v>
      </c>
      <c r="K67" s="12">
        <f>K8+K9+K41+K66</f>
        <v>846744124.56</v>
      </c>
    </row>
    <row r="68" spans="1:11" ht="12.75">
      <c r="A68" s="198" t="s">
        <v>93</v>
      </c>
      <c r="B68" s="199"/>
      <c r="C68" s="199"/>
      <c r="D68" s="199"/>
      <c r="E68" s="199"/>
      <c r="F68" s="199"/>
      <c r="G68" s="199"/>
      <c r="H68" s="200"/>
      <c r="I68" s="5">
        <v>61</v>
      </c>
      <c r="J68" s="14">
        <v>46086970</v>
      </c>
      <c r="K68" s="14">
        <v>43796888</v>
      </c>
    </row>
    <row r="69" spans="1:11" ht="12.75">
      <c r="A69" s="181" t="s">
        <v>60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5" t="s">
        <v>199</v>
      </c>
      <c r="B70" s="186"/>
      <c r="C70" s="186"/>
      <c r="D70" s="186"/>
      <c r="E70" s="186"/>
      <c r="F70" s="186"/>
      <c r="G70" s="186"/>
      <c r="H70" s="203"/>
      <c r="I70" s="6">
        <v>62</v>
      </c>
      <c r="J70" s="20">
        <f>J71+J72+J73+J79+J80+J83+J86</f>
        <v>245496743</v>
      </c>
      <c r="K70" s="20">
        <f>K71+K72+K73+K79+K80+K83+K86</f>
        <v>247007032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188728900</v>
      </c>
      <c r="K71" s="13">
        <v>188728900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/>
      <c r="K72" s="13"/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70618478</v>
      </c>
      <c r="K73" s="12">
        <f>K74+K75-K76+K77+K78</f>
        <v>72141961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9436445</v>
      </c>
      <c r="K74" s="13">
        <v>9436445</v>
      </c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217824</v>
      </c>
      <c r="K75" s="13">
        <v>146415</v>
      </c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217824</v>
      </c>
      <c r="K76" s="13">
        <v>146415</v>
      </c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61182033</v>
      </c>
      <c r="K78" s="13">
        <v>62705516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-22235174</v>
      </c>
      <c r="K79" s="13">
        <v>-21845209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6932466</v>
      </c>
      <c r="K80" s="12">
        <f>K81-K82</f>
        <v>6932466</v>
      </c>
    </row>
    <row r="81" spans="1:11" ht="12.75">
      <c r="A81" s="195" t="s">
        <v>175</v>
      </c>
      <c r="B81" s="196"/>
      <c r="C81" s="196"/>
      <c r="D81" s="196"/>
      <c r="E81" s="196"/>
      <c r="F81" s="196"/>
      <c r="G81" s="196"/>
      <c r="H81" s="197"/>
      <c r="I81" s="4">
        <v>73</v>
      </c>
      <c r="J81" s="13">
        <v>6932466</v>
      </c>
      <c r="K81" s="13">
        <v>6932466</v>
      </c>
    </row>
    <row r="82" spans="1:11" ht="12.75">
      <c r="A82" s="195" t="s">
        <v>176</v>
      </c>
      <c r="B82" s="196"/>
      <c r="C82" s="196"/>
      <c r="D82" s="196"/>
      <c r="E82" s="196"/>
      <c r="F82" s="196"/>
      <c r="G82" s="196"/>
      <c r="H82" s="197"/>
      <c r="I82" s="4">
        <v>74</v>
      </c>
      <c r="J82" s="13"/>
      <c r="K82" s="13"/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1452073</v>
      </c>
      <c r="K83" s="12">
        <f>K84-K85</f>
        <v>1048914</v>
      </c>
    </row>
    <row r="84" spans="1:11" ht="12.75">
      <c r="A84" s="195" t="s">
        <v>177</v>
      </c>
      <c r="B84" s="196"/>
      <c r="C84" s="196"/>
      <c r="D84" s="196"/>
      <c r="E84" s="196"/>
      <c r="F84" s="196"/>
      <c r="G84" s="196"/>
      <c r="H84" s="197"/>
      <c r="I84" s="4">
        <v>76</v>
      </c>
      <c r="J84" s="13">
        <v>1452073</v>
      </c>
      <c r="K84" s="13">
        <v>1048914</v>
      </c>
    </row>
    <row r="85" spans="1:11" ht="12.75">
      <c r="A85" s="195" t="s">
        <v>178</v>
      </c>
      <c r="B85" s="196"/>
      <c r="C85" s="196"/>
      <c r="D85" s="196"/>
      <c r="E85" s="196"/>
      <c r="F85" s="196"/>
      <c r="G85" s="196"/>
      <c r="H85" s="197"/>
      <c r="I85" s="4">
        <v>77</v>
      </c>
      <c r="J85" s="13"/>
      <c r="K85" s="13"/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/>
      <c r="K86" s="13"/>
    </row>
    <row r="87" spans="1:11" ht="12.75">
      <c r="A87" s="192" t="s">
        <v>19</v>
      </c>
      <c r="B87" s="193"/>
      <c r="C87" s="193"/>
      <c r="D87" s="193"/>
      <c r="E87" s="193"/>
      <c r="F87" s="193"/>
      <c r="G87" s="193"/>
      <c r="H87" s="194"/>
      <c r="I87" s="4">
        <v>79</v>
      </c>
      <c r="J87" s="12">
        <f>SUM(J88:J90)</f>
        <v>6293226</v>
      </c>
      <c r="K87" s="12">
        <f>SUM(K88:K90)</f>
        <v>5626679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/>
      <c r="K88" s="13"/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6293226</v>
      </c>
      <c r="K90" s="13">
        <v>5626679</v>
      </c>
    </row>
    <row r="91" spans="1:11" ht="12.75">
      <c r="A91" s="192" t="s">
        <v>20</v>
      </c>
      <c r="B91" s="193"/>
      <c r="C91" s="193"/>
      <c r="D91" s="193"/>
      <c r="E91" s="193"/>
      <c r="F91" s="193"/>
      <c r="G91" s="193"/>
      <c r="H91" s="194"/>
      <c r="I91" s="4">
        <v>83</v>
      </c>
      <c r="J91" s="12">
        <f>SUM(J92:J100)</f>
        <v>58165611</v>
      </c>
      <c r="K91" s="12">
        <f>SUM(K92:K100)</f>
        <v>50673566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/>
      <c r="K92" s="13"/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/>
      <c r="K93" s="13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58165611</v>
      </c>
      <c r="K94" s="13">
        <v>50673566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/>
      <c r="K96" s="13"/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/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/>
      <c r="K99" s="13"/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/>
      <c r="K100" s="13"/>
    </row>
    <row r="101" spans="1:11" ht="12.75">
      <c r="A101" s="192" t="s">
        <v>21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2">
        <f>SUM(J102:J113)</f>
        <v>540569776</v>
      </c>
      <c r="K101" s="12">
        <f>SUM(K102:K113)</f>
        <v>541429052.67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96927</v>
      </c>
      <c r="K102" s="13">
        <v>103117.67</v>
      </c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3156968</v>
      </c>
      <c r="K103" s="13">
        <v>3248198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186981227</v>
      </c>
      <c r="K104" s="13">
        <v>211386186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2364717</v>
      </c>
      <c r="K105" s="13">
        <v>2244089</v>
      </c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290653094</v>
      </c>
      <c r="K106" s="13">
        <v>255284216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17563642</v>
      </c>
      <c r="K107" s="13">
        <v>36859786</v>
      </c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1721292</v>
      </c>
      <c r="K109" s="13">
        <v>1428815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2169930</v>
      </c>
      <c r="K110" s="13">
        <v>2176281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/>
      <c r="K111" s="13"/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35861979</v>
      </c>
      <c r="K113" s="13">
        <v>28698364</v>
      </c>
    </row>
    <row r="114" spans="1:11" ht="12.75">
      <c r="A114" s="192" t="s">
        <v>1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3">
        <v>2018551</v>
      </c>
      <c r="K114" s="13">
        <v>2007795</v>
      </c>
    </row>
    <row r="115" spans="1:11" ht="12.75">
      <c r="A115" s="192" t="s">
        <v>25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2">
        <f>J70+J87+J91+J101+J114</f>
        <v>852543907</v>
      </c>
      <c r="K115" s="12">
        <f>K70+K87+K91+K101+K114</f>
        <v>846744124.67</v>
      </c>
    </row>
    <row r="116" spans="1:11" ht="12.75">
      <c r="A116" s="178" t="s">
        <v>59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>
        <v>46086970</v>
      </c>
      <c r="K116" s="14">
        <v>43796888</v>
      </c>
    </row>
    <row r="117" spans="1:11" ht="12.75">
      <c r="A117" s="181" t="s">
        <v>289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.75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.75">
      <c r="A120" s="173" t="s">
        <v>9</v>
      </c>
      <c r="B120" s="174"/>
      <c r="C120" s="174"/>
      <c r="D120" s="174"/>
      <c r="E120" s="174"/>
      <c r="F120" s="174"/>
      <c r="G120" s="174"/>
      <c r="H120" s="17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6" t="s">
        <v>102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.7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6">
      <selection activeCell="K61" sqref="K61"/>
    </sheetView>
  </sheetViews>
  <sheetFormatPr defaultColWidth="9.140625" defaultRowHeight="12.75"/>
  <cols>
    <col min="3" max="3" width="4.57421875" style="0" customWidth="1"/>
    <col min="5" max="5" width="7.57421875" style="0" customWidth="1"/>
    <col min="8" max="8" width="7.57421875" style="0" customWidth="1"/>
    <col min="10" max="11" width="11.140625" style="0" bestFit="1" customWidth="1"/>
  </cols>
  <sheetData>
    <row r="1" spans="1:11" ht="12.75">
      <c r="A1" s="214" t="s">
        <v>160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341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2" t="s">
        <v>7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76" t="s">
        <v>290</v>
      </c>
      <c r="J5" s="78" t="s">
        <v>156</v>
      </c>
      <c r="K5" s="78" t="s">
        <v>157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80">
        <v>2</v>
      </c>
      <c r="J6" s="79">
        <v>3</v>
      </c>
      <c r="K6" s="79">
        <v>4</v>
      </c>
    </row>
    <row r="7" spans="1:11" ht="12.75">
      <c r="A7" s="185" t="s">
        <v>26</v>
      </c>
      <c r="B7" s="186"/>
      <c r="C7" s="186"/>
      <c r="D7" s="186"/>
      <c r="E7" s="186"/>
      <c r="F7" s="186"/>
      <c r="G7" s="186"/>
      <c r="H7" s="203"/>
      <c r="I7" s="6">
        <v>111</v>
      </c>
      <c r="J7" s="20">
        <f>SUM(J8:J9)</f>
        <v>1052372047</v>
      </c>
      <c r="K7" s="20">
        <f>SUM(K8:K9)</f>
        <v>940197409</v>
      </c>
    </row>
    <row r="8" spans="1:11" ht="12.75">
      <c r="A8" s="192" t="s">
        <v>158</v>
      </c>
      <c r="B8" s="193"/>
      <c r="C8" s="193"/>
      <c r="D8" s="193"/>
      <c r="E8" s="193"/>
      <c r="F8" s="193"/>
      <c r="G8" s="193"/>
      <c r="H8" s="194"/>
      <c r="I8" s="4">
        <v>112</v>
      </c>
      <c r="J8" s="13">
        <v>1050643237</v>
      </c>
      <c r="K8" s="13">
        <v>937005905</v>
      </c>
    </row>
    <row r="9" spans="1:11" ht="12.75">
      <c r="A9" s="192" t="s">
        <v>106</v>
      </c>
      <c r="B9" s="193"/>
      <c r="C9" s="193"/>
      <c r="D9" s="193"/>
      <c r="E9" s="193"/>
      <c r="F9" s="193"/>
      <c r="G9" s="193"/>
      <c r="H9" s="194"/>
      <c r="I9" s="4">
        <v>113</v>
      </c>
      <c r="J9" s="13">
        <v>1728810</v>
      </c>
      <c r="K9" s="13">
        <v>3191504</v>
      </c>
    </row>
    <row r="10" spans="1:11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4">
        <v>114</v>
      </c>
      <c r="J10" s="12">
        <f>J11+J12+J16+J20+J21+J22+J25+J26</f>
        <v>1043551289</v>
      </c>
      <c r="K10" s="12">
        <f>K11+K12+K16+K20+K21+K22+K25+K26</f>
        <v>934702362.73</v>
      </c>
    </row>
    <row r="11" spans="1:11" ht="12.75">
      <c r="A11" s="192" t="s">
        <v>107</v>
      </c>
      <c r="B11" s="193"/>
      <c r="C11" s="193"/>
      <c r="D11" s="193"/>
      <c r="E11" s="193"/>
      <c r="F11" s="193"/>
      <c r="G11" s="193"/>
      <c r="H11" s="194"/>
      <c r="I11" s="4">
        <v>115</v>
      </c>
      <c r="J11" s="13"/>
      <c r="K11" s="13"/>
    </row>
    <row r="12" spans="1:11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4">
        <v>116</v>
      </c>
      <c r="J12" s="12">
        <f>SUM(J13:J15)</f>
        <v>964880945</v>
      </c>
      <c r="K12" s="12">
        <f>SUM(K13:K15)</f>
        <v>859978173.9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7687049</v>
      </c>
      <c r="K13" s="13">
        <v>7362842.9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938025994</v>
      </c>
      <c r="K14" s="13">
        <v>832750053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19167902</v>
      </c>
      <c r="K15" s="13">
        <v>19865278</v>
      </c>
    </row>
    <row r="16" spans="1:11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4">
        <v>120</v>
      </c>
      <c r="J16" s="12">
        <f>SUM(J17:J19)</f>
        <v>47363370</v>
      </c>
      <c r="K16" s="12">
        <f>SUM(K17:K19)</f>
        <v>40748182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29404780</v>
      </c>
      <c r="K17" s="13">
        <v>25881524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11006410</v>
      </c>
      <c r="K18" s="13">
        <v>9270128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6952180</v>
      </c>
      <c r="K19" s="13">
        <v>5596530</v>
      </c>
    </row>
    <row r="20" spans="1:11" ht="12.75">
      <c r="A20" s="192" t="s">
        <v>108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3">
        <v>12083071</v>
      </c>
      <c r="K20" s="13">
        <v>9933200.83</v>
      </c>
    </row>
    <row r="21" spans="1:11" ht="12.75">
      <c r="A21" s="192" t="s">
        <v>109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3">
        <v>17333689</v>
      </c>
      <c r="K21" s="13">
        <v>17714262</v>
      </c>
    </row>
    <row r="22" spans="1:11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4">
        <v>126</v>
      </c>
      <c r="J22" s="12">
        <f>SUM(J23:J24)</f>
        <v>202092</v>
      </c>
      <c r="K22" s="12">
        <f>SUM(K23:K24)</f>
        <v>5057798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/>
      <c r="K23" s="13"/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202092</v>
      </c>
      <c r="K24" s="13">
        <v>5057798</v>
      </c>
    </row>
    <row r="25" spans="1:11" ht="12.75">
      <c r="A25" s="192" t="s">
        <v>110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3">
        <v>165913</v>
      </c>
      <c r="K25" s="13">
        <v>121138</v>
      </c>
    </row>
    <row r="26" spans="1:11" ht="12.75">
      <c r="A26" s="192" t="s">
        <v>52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3">
        <v>1522209</v>
      </c>
      <c r="K26" s="13">
        <v>1149608</v>
      </c>
    </row>
    <row r="27" spans="1:11" ht="12.75">
      <c r="A27" s="192" t="s">
        <v>221</v>
      </c>
      <c r="B27" s="193"/>
      <c r="C27" s="193"/>
      <c r="D27" s="193"/>
      <c r="E27" s="193"/>
      <c r="F27" s="193"/>
      <c r="G27" s="193"/>
      <c r="H27" s="194"/>
      <c r="I27" s="4">
        <v>131</v>
      </c>
      <c r="J27" s="12">
        <f>SUM(J28:J32)</f>
        <v>13413742</v>
      </c>
      <c r="K27" s="12">
        <f>SUM(K28:K32)</f>
        <v>15843720</v>
      </c>
    </row>
    <row r="28" spans="1:11" ht="12.75">
      <c r="A28" s="192" t="s">
        <v>235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3">
        <v>397060</v>
      </c>
      <c r="K28" s="13">
        <v>309981</v>
      </c>
    </row>
    <row r="29" spans="1:11" ht="12.75">
      <c r="A29" s="192" t="s">
        <v>161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3">
        <v>11373385</v>
      </c>
      <c r="K29" s="13">
        <v>13403620</v>
      </c>
    </row>
    <row r="30" spans="1:11" ht="12.75">
      <c r="A30" s="192" t="s">
        <v>145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3">
        <v>1643297</v>
      </c>
      <c r="K30" s="13">
        <v>2130119</v>
      </c>
    </row>
    <row r="31" spans="1:11" ht="12.75">
      <c r="A31" s="192" t="s">
        <v>231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3"/>
      <c r="K31" s="13"/>
    </row>
    <row r="32" spans="1:11" ht="12.75">
      <c r="A32" s="192" t="s">
        <v>146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3"/>
      <c r="K32" s="13"/>
    </row>
    <row r="33" spans="1:11" ht="12.75">
      <c r="A33" s="192" t="s">
        <v>222</v>
      </c>
      <c r="B33" s="193"/>
      <c r="C33" s="193"/>
      <c r="D33" s="193"/>
      <c r="E33" s="193"/>
      <c r="F33" s="193"/>
      <c r="G33" s="193"/>
      <c r="H33" s="194"/>
      <c r="I33" s="4">
        <v>137</v>
      </c>
      <c r="J33" s="12">
        <f>SUM(J34:J37)</f>
        <v>20042676</v>
      </c>
      <c r="K33" s="12">
        <f>SUM(K34:K37)</f>
        <v>19682004</v>
      </c>
    </row>
    <row r="34" spans="1:11" ht="12.75">
      <c r="A34" s="192" t="s">
        <v>68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3"/>
      <c r="K34" s="13"/>
    </row>
    <row r="35" spans="1:11" ht="12.75">
      <c r="A35" s="192" t="s">
        <v>67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3">
        <v>17319120</v>
      </c>
      <c r="K35" s="13">
        <v>16581698</v>
      </c>
    </row>
    <row r="36" spans="1:11" ht="12.75">
      <c r="A36" s="192" t="s">
        <v>232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3"/>
      <c r="K36" s="13"/>
    </row>
    <row r="37" spans="1:11" ht="12.75">
      <c r="A37" s="192" t="s">
        <v>69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3">
        <v>2723556</v>
      </c>
      <c r="K37" s="13">
        <v>3100306</v>
      </c>
    </row>
    <row r="38" spans="1:11" ht="12.75">
      <c r="A38" s="192" t="s">
        <v>203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3"/>
      <c r="K38" s="13"/>
    </row>
    <row r="39" spans="1:11" ht="12.75">
      <c r="A39" s="192" t="s">
        <v>204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3"/>
      <c r="K39" s="13"/>
    </row>
    <row r="40" spans="1:11" ht="12.75">
      <c r="A40" s="192" t="s">
        <v>233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3"/>
      <c r="K40" s="13"/>
    </row>
    <row r="41" spans="1:11" ht="12.75">
      <c r="A41" s="192" t="s">
        <v>234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3"/>
      <c r="K41" s="13"/>
    </row>
    <row r="42" spans="1:11" ht="12.75">
      <c r="A42" s="192" t="s">
        <v>223</v>
      </c>
      <c r="B42" s="193"/>
      <c r="C42" s="193"/>
      <c r="D42" s="193"/>
      <c r="E42" s="193"/>
      <c r="F42" s="193"/>
      <c r="G42" s="193"/>
      <c r="H42" s="194"/>
      <c r="I42" s="4">
        <v>146</v>
      </c>
      <c r="J42" s="12">
        <f>J7+J27+J38+J40</f>
        <v>1065785789</v>
      </c>
      <c r="K42" s="12">
        <f>K7+K27+K38+K40</f>
        <v>956041129</v>
      </c>
    </row>
    <row r="43" spans="1:11" ht="12.75">
      <c r="A43" s="192" t="s">
        <v>224</v>
      </c>
      <c r="B43" s="193"/>
      <c r="C43" s="193"/>
      <c r="D43" s="193"/>
      <c r="E43" s="193"/>
      <c r="F43" s="193"/>
      <c r="G43" s="193"/>
      <c r="H43" s="194"/>
      <c r="I43" s="4">
        <v>147</v>
      </c>
      <c r="J43" s="12">
        <f>J10+J33+J39+J41</f>
        <v>1063593965</v>
      </c>
      <c r="K43" s="12">
        <f>K10+K33+K39+K41</f>
        <v>954384366.73</v>
      </c>
    </row>
    <row r="44" spans="1:11" ht="12.75">
      <c r="A44" s="192" t="s">
        <v>244</v>
      </c>
      <c r="B44" s="193"/>
      <c r="C44" s="193"/>
      <c r="D44" s="193"/>
      <c r="E44" s="193"/>
      <c r="F44" s="193"/>
      <c r="G44" s="193"/>
      <c r="H44" s="194"/>
      <c r="I44" s="4">
        <v>148</v>
      </c>
      <c r="J44" s="12">
        <f>J42-J43</f>
        <v>2191824</v>
      </c>
      <c r="K44" s="12">
        <f>K42-K43</f>
        <v>1656762.269999981</v>
      </c>
    </row>
    <row r="45" spans="1:11" ht="12.75">
      <c r="A45" s="195" t="s">
        <v>226</v>
      </c>
      <c r="B45" s="196"/>
      <c r="C45" s="196"/>
      <c r="D45" s="196"/>
      <c r="E45" s="196"/>
      <c r="F45" s="196"/>
      <c r="G45" s="196"/>
      <c r="H45" s="197"/>
      <c r="I45" s="4">
        <v>149</v>
      </c>
      <c r="J45" s="12">
        <f>IF(J42&gt;J43,J42-J43,0)</f>
        <v>2191824</v>
      </c>
      <c r="K45" s="12">
        <f>IF(K42&gt;K43,K42-K43,0)</f>
        <v>1656762.269999981</v>
      </c>
    </row>
    <row r="46" spans="1:11" ht="12.75">
      <c r="A46" s="195" t="s">
        <v>227</v>
      </c>
      <c r="B46" s="196"/>
      <c r="C46" s="196"/>
      <c r="D46" s="196"/>
      <c r="E46" s="196"/>
      <c r="F46" s="196"/>
      <c r="G46" s="196"/>
      <c r="H46" s="19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2" t="s">
        <v>225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3">
        <v>739750</v>
      </c>
      <c r="K47" s="13">
        <v>607848</v>
      </c>
    </row>
    <row r="48" spans="1:11" ht="12.75">
      <c r="A48" s="192" t="s">
        <v>245</v>
      </c>
      <c r="B48" s="193"/>
      <c r="C48" s="193"/>
      <c r="D48" s="193"/>
      <c r="E48" s="193"/>
      <c r="F48" s="193"/>
      <c r="G48" s="193"/>
      <c r="H48" s="194"/>
      <c r="I48" s="4">
        <v>152</v>
      </c>
      <c r="J48" s="12">
        <f>J44-J47</f>
        <v>1452074</v>
      </c>
      <c r="K48" s="12">
        <f>K44-K47</f>
        <v>1048914.269999981</v>
      </c>
    </row>
    <row r="49" spans="1:11" ht="12.75">
      <c r="A49" s="195" t="s">
        <v>200</v>
      </c>
      <c r="B49" s="196"/>
      <c r="C49" s="196"/>
      <c r="D49" s="196"/>
      <c r="E49" s="196"/>
      <c r="F49" s="196"/>
      <c r="G49" s="196"/>
      <c r="H49" s="197"/>
      <c r="I49" s="4">
        <v>153</v>
      </c>
      <c r="J49" s="12">
        <f>IF(J48&gt;0,J48,0)</f>
        <v>1452074</v>
      </c>
      <c r="K49" s="12">
        <f>IF(K48&gt;0,K48,0)</f>
        <v>1048914.269999981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1" t="s">
        <v>120</v>
      </c>
      <c r="B51" s="182"/>
      <c r="C51" s="182"/>
      <c r="D51" s="182"/>
      <c r="E51" s="182"/>
      <c r="F51" s="182"/>
      <c r="G51" s="182"/>
      <c r="H51" s="182"/>
      <c r="I51" s="227"/>
      <c r="J51" s="227"/>
      <c r="K51" s="228"/>
    </row>
    <row r="52" spans="1:11" ht="12.75">
      <c r="A52" s="185" t="s">
        <v>194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.75">
      <c r="A53" s="221" t="s">
        <v>242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/>
      <c r="K53" s="13"/>
    </row>
    <row r="54" spans="1:11" ht="12.75">
      <c r="A54" s="221" t="s">
        <v>243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/>
      <c r="K54" s="14"/>
    </row>
    <row r="55" spans="1:11" ht="12.75">
      <c r="A55" s="181" t="s">
        <v>197</v>
      </c>
      <c r="B55" s="182"/>
      <c r="C55" s="182"/>
      <c r="D55" s="182"/>
      <c r="E55" s="182"/>
      <c r="F55" s="182"/>
      <c r="G55" s="182"/>
      <c r="H55" s="182"/>
      <c r="I55" s="227"/>
      <c r="J55" s="227"/>
      <c r="K55" s="228"/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203"/>
      <c r="I56" s="21">
        <v>157</v>
      </c>
      <c r="J56" s="11">
        <v>1452072</v>
      </c>
      <c r="K56" s="11">
        <v>1048914</v>
      </c>
    </row>
    <row r="57" spans="1:11" ht="12.75">
      <c r="A57" s="192" t="s">
        <v>229</v>
      </c>
      <c r="B57" s="193"/>
      <c r="C57" s="193"/>
      <c r="D57" s="193"/>
      <c r="E57" s="193"/>
      <c r="F57" s="193"/>
      <c r="G57" s="193"/>
      <c r="H57" s="194"/>
      <c r="I57" s="4">
        <v>158</v>
      </c>
      <c r="J57" s="12">
        <f>SUM(J58:J64)</f>
        <v>19354</v>
      </c>
      <c r="K57" s="12">
        <f>SUM(K58:K64)</f>
        <v>872445</v>
      </c>
    </row>
    <row r="58" spans="1:11" ht="12.75">
      <c r="A58" s="192" t="s">
        <v>236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3"/>
      <c r="K58" s="13"/>
    </row>
    <row r="59" spans="1:11" ht="12.75">
      <c r="A59" s="192" t="s">
        <v>237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3"/>
      <c r="K59" s="13"/>
    </row>
    <row r="60" spans="1:11" ht="12.75">
      <c r="A60" s="192" t="s">
        <v>45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3">
        <v>19354</v>
      </c>
      <c r="K60" s="13">
        <v>872445</v>
      </c>
    </row>
    <row r="61" spans="1:11" ht="12.75">
      <c r="A61" s="192" t="s">
        <v>238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3"/>
      <c r="K61" s="13"/>
    </row>
    <row r="62" spans="1:11" ht="12.75">
      <c r="A62" s="192" t="s">
        <v>239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3"/>
      <c r="K62" s="13"/>
    </row>
    <row r="63" spans="1:11" ht="12.75">
      <c r="A63" s="192" t="s">
        <v>240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3"/>
      <c r="K63" s="13"/>
    </row>
    <row r="64" spans="1:11" ht="12.75">
      <c r="A64" s="192" t="s">
        <v>241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3"/>
      <c r="K64" s="13"/>
    </row>
    <row r="65" spans="1:11" ht="12.75">
      <c r="A65" s="192" t="s">
        <v>230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3"/>
      <c r="K65" s="13"/>
    </row>
    <row r="66" spans="1:11" ht="12.75">
      <c r="A66" s="192" t="s">
        <v>201</v>
      </c>
      <c r="B66" s="193"/>
      <c r="C66" s="193"/>
      <c r="D66" s="193"/>
      <c r="E66" s="193"/>
      <c r="F66" s="193"/>
      <c r="G66" s="193"/>
      <c r="H66" s="194"/>
      <c r="I66" s="4">
        <v>167</v>
      </c>
      <c r="J66" s="12">
        <f>J57-J65</f>
        <v>19354</v>
      </c>
      <c r="K66" s="12">
        <f>K57-K65</f>
        <v>872445</v>
      </c>
    </row>
    <row r="67" spans="1:11" ht="12.75">
      <c r="A67" s="192" t="s">
        <v>202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8">
        <f>J56+J66</f>
        <v>1471426</v>
      </c>
      <c r="K67" s="18">
        <f>K56+K66</f>
        <v>1921359</v>
      </c>
    </row>
    <row r="68" spans="1:11" ht="12.75">
      <c r="A68" s="181" t="s">
        <v>196</v>
      </c>
      <c r="B68" s="182"/>
      <c r="C68" s="182"/>
      <c r="D68" s="182"/>
      <c r="E68" s="182"/>
      <c r="F68" s="182"/>
      <c r="G68" s="182"/>
      <c r="H68" s="182"/>
      <c r="I68" s="227"/>
      <c r="J68" s="227"/>
      <c r="K68" s="228"/>
    </row>
    <row r="69" spans="1:11" ht="12.75">
      <c r="A69" s="185" t="s">
        <v>195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.75">
      <c r="A70" s="221" t="s">
        <v>242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/>
      <c r="K70" s="13"/>
    </row>
    <row r="71" spans="1:11" ht="12.75">
      <c r="A71" s="224" t="s">
        <v>243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D3" sqref="D3"/>
    </sheetView>
  </sheetViews>
  <sheetFormatPr defaultColWidth="9.140625" defaultRowHeight="12.75"/>
  <cols>
    <col min="5" max="5" width="5.421875" style="0" customWidth="1"/>
    <col min="10" max="11" width="9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16"/>
    </row>
    <row r="2" spans="1:11" ht="12.75">
      <c r="A2" s="246" t="s">
        <v>341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8" t="s">
        <v>342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86" t="s">
        <v>290</v>
      </c>
      <c r="J5" s="87" t="s">
        <v>156</v>
      </c>
      <c r="K5" s="87" t="s">
        <v>157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8">
        <v>2</v>
      </c>
      <c r="J6" s="89" t="s">
        <v>294</v>
      </c>
      <c r="K6" s="89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13">
        <v>2191824</v>
      </c>
      <c r="K8" s="13">
        <v>1656762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13">
        <v>12083071</v>
      </c>
      <c r="K9" s="13">
        <v>9933201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13"/>
      <c r="K10" s="13">
        <v>859277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13"/>
      <c r="K11" s="13">
        <v>4603448</v>
      </c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13">
        <v>5535642</v>
      </c>
      <c r="K12" s="13"/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13"/>
      <c r="K13" s="13"/>
    </row>
    <row r="14" spans="1:11" ht="12.75">
      <c r="A14" s="192" t="s">
        <v>163</v>
      </c>
      <c r="B14" s="193"/>
      <c r="C14" s="193"/>
      <c r="D14" s="193"/>
      <c r="E14" s="193"/>
      <c r="F14" s="193"/>
      <c r="G14" s="193"/>
      <c r="H14" s="193"/>
      <c r="I14" s="4">
        <v>7</v>
      </c>
      <c r="J14" s="12">
        <f>SUM(J8:J13)</f>
        <v>19810537</v>
      </c>
      <c r="K14" s="12">
        <f>SUM(K8:K13)</f>
        <v>17052688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13">
        <v>7810228</v>
      </c>
      <c r="K15" s="13"/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13">
        <v>4011339</v>
      </c>
      <c r="K16" s="13"/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13"/>
      <c r="K17" s="13">
        <v>1181812</v>
      </c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13">
        <v>214505</v>
      </c>
      <c r="K18" s="13">
        <v>9523698</v>
      </c>
    </row>
    <row r="19" spans="1:11" ht="12.75">
      <c r="A19" s="192" t="s">
        <v>164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2">
        <f>SUM(J15:J18)</f>
        <v>12036072</v>
      </c>
      <c r="K19" s="12">
        <f>SUM(K15:K18)</f>
        <v>10705510</v>
      </c>
    </row>
    <row r="20" spans="1:11" ht="12.75">
      <c r="A20" s="192" t="s">
        <v>36</v>
      </c>
      <c r="B20" s="193"/>
      <c r="C20" s="193"/>
      <c r="D20" s="193"/>
      <c r="E20" s="193"/>
      <c r="F20" s="193"/>
      <c r="G20" s="193"/>
      <c r="H20" s="193"/>
      <c r="I20" s="4">
        <v>13</v>
      </c>
      <c r="J20" s="12">
        <f>IF(J14&gt;J19,J14-J19,0)</f>
        <v>7774465</v>
      </c>
      <c r="K20" s="12">
        <f>IF(K14&gt;K19,K14-K19,0)</f>
        <v>6347178</v>
      </c>
    </row>
    <row r="21" spans="1:11" ht="12.75">
      <c r="A21" s="192" t="s">
        <v>37</v>
      </c>
      <c r="B21" s="193"/>
      <c r="C21" s="193"/>
      <c r="D21" s="193"/>
      <c r="E21" s="193"/>
      <c r="F21" s="193"/>
      <c r="G21" s="193"/>
      <c r="H21" s="193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36" t="s">
        <v>165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13">
        <v>48213</v>
      </c>
      <c r="K23" s="13">
        <v>334522</v>
      </c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13"/>
      <c r="K24" s="13"/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13">
        <v>7856820</v>
      </c>
      <c r="K25" s="13">
        <v>6172350</v>
      </c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13">
        <v>521084</v>
      </c>
      <c r="K26" s="13">
        <v>480560</v>
      </c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13"/>
      <c r="K27" s="13"/>
    </row>
    <row r="28" spans="1:11" ht="12.75">
      <c r="A28" s="192" t="s">
        <v>174</v>
      </c>
      <c r="B28" s="193"/>
      <c r="C28" s="193"/>
      <c r="D28" s="193"/>
      <c r="E28" s="193"/>
      <c r="F28" s="193"/>
      <c r="G28" s="193"/>
      <c r="H28" s="193"/>
      <c r="I28" s="4">
        <v>20</v>
      </c>
      <c r="J28" s="12">
        <f>SUM(J23:J27)</f>
        <v>8426117</v>
      </c>
      <c r="K28" s="12">
        <f>SUM(K23:K27)</f>
        <v>6987432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13">
        <v>623132</v>
      </c>
      <c r="K29" s="13">
        <v>2601519</v>
      </c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13"/>
      <c r="K30" s="13"/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13"/>
      <c r="K31" s="13"/>
    </row>
    <row r="32" spans="1:11" ht="12.75">
      <c r="A32" s="192" t="s">
        <v>5</v>
      </c>
      <c r="B32" s="193"/>
      <c r="C32" s="193"/>
      <c r="D32" s="193"/>
      <c r="E32" s="193"/>
      <c r="F32" s="193"/>
      <c r="G32" s="193"/>
      <c r="H32" s="193"/>
      <c r="I32" s="4">
        <v>24</v>
      </c>
      <c r="J32" s="12">
        <f>SUM(J29:J31)</f>
        <v>623132</v>
      </c>
      <c r="K32" s="12">
        <f>SUM(K29:K31)</f>
        <v>2601519</v>
      </c>
    </row>
    <row r="33" spans="1:11" ht="12.75">
      <c r="A33" s="192" t="s">
        <v>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2">
        <f>IF(J28&gt;J32,J28-J32,0)</f>
        <v>7802985</v>
      </c>
      <c r="K33" s="12">
        <f>IF(K28&gt;K32,K28-K32,0)</f>
        <v>4385913</v>
      </c>
    </row>
    <row r="34" spans="1:11" ht="12.75">
      <c r="A34" s="192" t="s">
        <v>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2">
        <f>IF(J32&gt;J28,J32-J28,0)</f>
        <v>0</v>
      </c>
      <c r="K34" s="12">
        <f>IF(K32&gt;K28,K32-K28,0)</f>
        <v>0</v>
      </c>
    </row>
    <row r="35" spans="1:11" ht="12.75">
      <c r="A35" s="236" t="s">
        <v>166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/>
      <c r="K36" s="13"/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13">
        <v>134348235</v>
      </c>
      <c r="K37" s="13">
        <v>115869930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13"/>
      <c r="K38" s="13"/>
    </row>
    <row r="39" spans="1:11" ht="12.75">
      <c r="A39" s="192" t="s">
        <v>70</v>
      </c>
      <c r="B39" s="193"/>
      <c r="C39" s="193"/>
      <c r="D39" s="193"/>
      <c r="E39" s="193"/>
      <c r="F39" s="193"/>
      <c r="G39" s="193"/>
      <c r="H39" s="193"/>
      <c r="I39" s="4">
        <v>30</v>
      </c>
      <c r="J39" s="12">
        <f>SUM(J36:J38)</f>
        <v>134348235</v>
      </c>
      <c r="K39" s="12">
        <f>SUM(K36:K38)</f>
        <v>115869930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13">
        <v>143717895</v>
      </c>
      <c r="K40" s="13">
        <v>103957016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13"/>
      <c r="K41" s="13"/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13">
        <v>1969457</v>
      </c>
      <c r="K42" s="13">
        <v>1265455</v>
      </c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13"/>
      <c r="K43" s="13"/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13">
        <v>9853806</v>
      </c>
      <c r="K44" s="13">
        <v>14088145</v>
      </c>
    </row>
    <row r="45" spans="1:11" ht="12.75">
      <c r="A45" s="192" t="s">
        <v>71</v>
      </c>
      <c r="B45" s="193"/>
      <c r="C45" s="193"/>
      <c r="D45" s="193"/>
      <c r="E45" s="193"/>
      <c r="F45" s="193"/>
      <c r="G45" s="193"/>
      <c r="H45" s="193"/>
      <c r="I45" s="4">
        <v>36</v>
      </c>
      <c r="J45" s="12">
        <f>SUM(J40:J44)</f>
        <v>155541158</v>
      </c>
      <c r="K45" s="12">
        <f>SUM(K40:K44)</f>
        <v>119310616</v>
      </c>
    </row>
    <row r="46" spans="1:11" ht="12.75">
      <c r="A46" s="192" t="s">
        <v>17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2" t="s">
        <v>18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IF(J45&gt;J39,J45-J39,0)</f>
        <v>21192923</v>
      </c>
      <c r="K47" s="12">
        <f>IF(K45&gt;K39,K45-K39,0)</f>
        <v>3440686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7292405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5615473</v>
      </c>
      <c r="K49" s="12">
        <f>IF(K21-K20+K34-K33+K47-K46&gt;0,K21-K20+K34-K33+K47-K46,0)</f>
        <v>0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9052627</v>
      </c>
      <c r="K50" s="13">
        <v>3437154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>
        <v>7292405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v>5615473</v>
      </c>
      <c r="K52" s="13"/>
    </row>
    <row r="53" spans="1:11" ht="12.75">
      <c r="A53" s="173" t="s">
        <v>184</v>
      </c>
      <c r="B53" s="174"/>
      <c r="C53" s="174"/>
      <c r="D53" s="174"/>
      <c r="E53" s="174"/>
      <c r="F53" s="174"/>
      <c r="G53" s="174"/>
      <c r="H53" s="174"/>
      <c r="I53" s="7">
        <v>44</v>
      </c>
      <c r="J53" s="10">
        <f>J50+J51-J52</f>
        <v>3437154</v>
      </c>
      <c r="K53" s="18">
        <f>K50+K51-K52</f>
        <v>10729559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29:K31 J23:K27 J15:K18 J8:K13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39:K39 J32:K34 J14:K14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5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86" t="s">
        <v>290</v>
      </c>
      <c r="J5" s="87" t="s">
        <v>156</v>
      </c>
      <c r="K5" s="87" t="s">
        <v>157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8">
        <v>2</v>
      </c>
      <c r="J6" s="89" t="s">
        <v>294</v>
      </c>
      <c r="K6" s="89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92" t="s">
        <v>206</v>
      </c>
      <c r="B13" s="193"/>
      <c r="C13" s="193"/>
      <c r="D13" s="193"/>
      <c r="E13" s="193"/>
      <c r="F13" s="193"/>
      <c r="G13" s="193"/>
      <c r="H13" s="19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92" t="s">
        <v>47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2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8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238"/>
      <c r="J23" s="238"/>
      <c r="K23" s="239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92" t="s">
        <v>119</v>
      </c>
      <c r="B29" s="193"/>
      <c r="C29" s="193"/>
      <c r="D29" s="193"/>
      <c r="E29" s="193"/>
      <c r="F29" s="193"/>
      <c r="G29" s="193"/>
      <c r="H29" s="19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92" t="s">
        <v>50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2" t="s">
        <v>113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2" t="s">
        <v>114</v>
      </c>
      <c r="B35" s="193"/>
      <c r="C35" s="193"/>
      <c r="D35" s="193"/>
      <c r="E35" s="193"/>
      <c r="F35" s="193"/>
      <c r="G35" s="193"/>
      <c r="H35" s="19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6" t="s">
        <v>166</v>
      </c>
      <c r="B36" s="237"/>
      <c r="C36" s="237"/>
      <c r="D36" s="237"/>
      <c r="E36" s="237"/>
      <c r="F36" s="237"/>
      <c r="G36" s="237"/>
      <c r="H36" s="237"/>
      <c r="I36" s="238">
        <v>0</v>
      </c>
      <c r="J36" s="238"/>
      <c r="K36" s="239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92" t="s">
        <v>51</v>
      </c>
      <c r="B40" s="193"/>
      <c r="C40" s="193"/>
      <c r="D40" s="193"/>
      <c r="E40" s="193"/>
      <c r="F40" s="193"/>
      <c r="G40" s="193"/>
      <c r="H40" s="19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92" t="s">
        <v>154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2" t="s">
        <v>168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2" t="s">
        <v>169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2" t="s">
        <v>155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2" t="s">
        <v>15</v>
      </c>
      <c r="B50" s="193"/>
      <c r="C50" s="193"/>
      <c r="D50" s="193"/>
      <c r="E50" s="193"/>
      <c r="F50" s="193"/>
      <c r="G50" s="193"/>
      <c r="H50" s="19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2" t="s">
        <v>167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/>
      <c r="K51" s="13"/>
    </row>
    <row r="52" spans="1:11" ht="12.75">
      <c r="A52" s="192" t="s">
        <v>182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/>
      <c r="K52" s="13"/>
    </row>
    <row r="53" spans="1:11" ht="12.75">
      <c r="A53" s="192" t="s">
        <v>183</v>
      </c>
      <c r="B53" s="193"/>
      <c r="C53" s="193"/>
      <c r="D53" s="193"/>
      <c r="E53" s="193"/>
      <c r="F53" s="193"/>
      <c r="G53" s="193"/>
      <c r="H53" s="193"/>
      <c r="I53" s="4">
        <v>44</v>
      </c>
      <c r="J53" s="8"/>
      <c r="K53" s="13"/>
    </row>
    <row r="54" spans="1:11" ht="12.75">
      <c r="A54" s="198" t="s">
        <v>184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J13" sqref="J13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71" t="s">
        <v>292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96"/>
    </row>
    <row r="2" spans="1:12" ht="15.75">
      <c r="A2" s="94"/>
      <c r="B2" s="95"/>
      <c r="C2" s="258" t="s">
        <v>293</v>
      </c>
      <c r="D2" s="258"/>
      <c r="E2" s="99">
        <v>40909</v>
      </c>
      <c r="F2" s="98" t="s">
        <v>258</v>
      </c>
      <c r="G2" s="259">
        <v>41274</v>
      </c>
      <c r="H2" s="260"/>
      <c r="I2" s="95"/>
      <c r="J2" s="95"/>
      <c r="K2" s="95"/>
      <c r="L2" s="100"/>
    </row>
    <row r="3" spans="1:11" ht="24" thickBot="1">
      <c r="A3" s="261" t="s">
        <v>61</v>
      </c>
      <c r="B3" s="261"/>
      <c r="C3" s="261"/>
      <c r="D3" s="261"/>
      <c r="E3" s="261"/>
      <c r="F3" s="261"/>
      <c r="G3" s="261"/>
      <c r="H3" s="261"/>
      <c r="I3" s="101" t="s">
        <v>316</v>
      </c>
      <c r="J3" s="102" t="s">
        <v>156</v>
      </c>
      <c r="K3" s="102" t="s">
        <v>157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104">
        <v>2</v>
      </c>
      <c r="J4" s="103" t="s">
        <v>294</v>
      </c>
      <c r="K4" s="103" t="s">
        <v>295</v>
      </c>
    </row>
    <row r="5" spans="1:11" ht="12.75">
      <c r="A5" s="256" t="s">
        <v>296</v>
      </c>
      <c r="B5" s="257"/>
      <c r="C5" s="257"/>
      <c r="D5" s="257"/>
      <c r="E5" s="257"/>
      <c r="F5" s="257"/>
      <c r="G5" s="257"/>
      <c r="H5" s="257"/>
      <c r="I5" s="105">
        <v>1</v>
      </c>
      <c r="J5" s="106">
        <v>188728900</v>
      </c>
      <c r="K5" s="106">
        <v>188728900</v>
      </c>
    </row>
    <row r="6" spans="1:11" ht="12.75">
      <c r="A6" s="256" t="s">
        <v>297</v>
      </c>
      <c r="B6" s="257"/>
      <c r="C6" s="257"/>
      <c r="D6" s="257"/>
      <c r="E6" s="257"/>
      <c r="F6" s="257"/>
      <c r="G6" s="257"/>
      <c r="H6" s="257"/>
      <c r="I6" s="105">
        <v>2</v>
      </c>
      <c r="J6" s="107"/>
      <c r="K6" s="107"/>
    </row>
    <row r="7" spans="1:11" ht="12.75">
      <c r="A7" s="256" t="s">
        <v>298</v>
      </c>
      <c r="B7" s="257"/>
      <c r="C7" s="257"/>
      <c r="D7" s="257"/>
      <c r="E7" s="257"/>
      <c r="F7" s="257"/>
      <c r="G7" s="257"/>
      <c r="H7" s="257"/>
      <c r="I7" s="105">
        <v>3</v>
      </c>
      <c r="J7" s="107">
        <v>70618478</v>
      </c>
      <c r="K7" s="107">
        <v>72141961</v>
      </c>
    </row>
    <row r="8" spans="1:11" ht="12.75">
      <c r="A8" s="256" t="s">
        <v>299</v>
      </c>
      <c r="B8" s="257"/>
      <c r="C8" s="257"/>
      <c r="D8" s="257"/>
      <c r="E8" s="257"/>
      <c r="F8" s="257"/>
      <c r="G8" s="257"/>
      <c r="H8" s="257"/>
      <c r="I8" s="105">
        <v>4</v>
      </c>
      <c r="J8" s="107">
        <v>6932466</v>
      </c>
      <c r="K8" s="107">
        <v>6932466</v>
      </c>
    </row>
    <row r="9" spans="1:11" ht="12.75">
      <c r="A9" s="256" t="s">
        <v>300</v>
      </c>
      <c r="B9" s="257"/>
      <c r="C9" s="257"/>
      <c r="D9" s="257"/>
      <c r="E9" s="257"/>
      <c r="F9" s="257"/>
      <c r="G9" s="257"/>
      <c r="H9" s="257"/>
      <c r="I9" s="105">
        <v>5</v>
      </c>
      <c r="J9" s="107">
        <v>1452073</v>
      </c>
      <c r="K9" s="107">
        <v>1048914</v>
      </c>
    </row>
    <row r="10" spans="1:11" ht="12.75">
      <c r="A10" s="256" t="s">
        <v>301</v>
      </c>
      <c r="B10" s="257"/>
      <c r="C10" s="257"/>
      <c r="D10" s="257"/>
      <c r="E10" s="257"/>
      <c r="F10" s="257"/>
      <c r="G10" s="257"/>
      <c r="H10" s="257"/>
      <c r="I10" s="105">
        <v>6</v>
      </c>
      <c r="J10" s="107"/>
      <c r="K10" s="107"/>
    </row>
    <row r="11" spans="1:11" ht="12.75">
      <c r="A11" s="256" t="s">
        <v>302</v>
      </c>
      <c r="B11" s="257"/>
      <c r="C11" s="257"/>
      <c r="D11" s="257"/>
      <c r="E11" s="257"/>
      <c r="F11" s="257"/>
      <c r="G11" s="257"/>
      <c r="H11" s="257"/>
      <c r="I11" s="105">
        <v>7</v>
      </c>
      <c r="J11" s="107"/>
      <c r="K11" s="107"/>
    </row>
    <row r="12" spans="1:11" ht="12.75">
      <c r="A12" s="256" t="s">
        <v>303</v>
      </c>
      <c r="B12" s="257"/>
      <c r="C12" s="257"/>
      <c r="D12" s="257"/>
      <c r="E12" s="257"/>
      <c r="F12" s="257"/>
      <c r="G12" s="257"/>
      <c r="H12" s="257"/>
      <c r="I12" s="105">
        <v>8</v>
      </c>
      <c r="J12" s="107">
        <v>-22235174</v>
      </c>
      <c r="K12" s="107">
        <v>-21845209</v>
      </c>
    </row>
    <row r="13" spans="1:11" ht="12.75">
      <c r="A13" s="256" t="s">
        <v>304</v>
      </c>
      <c r="B13" s="257"/>
      <c r="C13" s="257"/>
      <c r="D13" s="257"/>
      <c r="E13" s="257"/>
      <c r="F13" s="257"/>
      <c r="G13" s="257"/>
      <c r="H13" s="257"/>
      <c r="I13" s="105">
        <v>9</v>
      </c>
      <c r="J13" s="107"/>
      <c r="K13" s="107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5">
        <v>10</v>
      </c>
      <c r="J14" s="108">
        <f>SUM(J5:J13)</f>
        <v>245496743</v>
      </c>
      <c r="K14" s="108">
        <f>SUM(K5:K13)</f>
        <v>247007032</v>
      </c>
    </row>
    <row r="15" spans="1:11" ht="12.75">
      <c r="A15" s="256" t="s">
        <v>306</v>
      </c>
      <c r="B15" s="257"/>
      <c r="C15" s="257"/>
      <c r="D15" s="257"/>
      <c r="E15" s="257"/>
      <c r="F15" s="257"/>
      <c r="G15" s="257"/>
      <c r="H15" s="257"/>
      <c r="I15" s="105">
        <v>11</v>
      </c>
      <c r="J15" s="107"/>
      <c r="K15" s="107"/>
    </row>
    <row r="16" spans="1:11" ht="12.75">
      <c r="A16" s="256" t="s">
        <v>307</v>
      </c>
      <c r="B16" s="257"/>
      <c r="C16" s="257"/>
      <c r="D16" s="257"/>
      <c r="E16" s="257"/>
      <c r="F16" s="257"/>
      <c r="G16" s="257"/>
      <c r="H16" s="257"/>
      <c r="I16" s="105">
        <v>12</v>
      </c>
      <c r="J16" s="107"/>
      <c r="K16" s="107"/>
    </row>
    <row r="17" spans="1:11" ht="12.75">
      <c r="A17" s="256" t="s">
        <v>308</v>
      </c>
      <c r="B17" s="257"/>
      <c r="C17" s="257"/>
      <c r="D17" s="257"/>
      <c r="E17" s="257"/>
      <c r="F17" s="257"/>
      <c r="G17" s="257"/>
      <c r="H17" s="257"/>
      <c r="I17" s="105">
        <v>13</v>
      </c>
      <c r="J17" s="107"/>
      <c r="K17" s="107"/>
    </row>
    <row r="18" spans="1:11" ht="12.75">
      <c r="A18" s="256" t="s">
        <v>309</v>
      </c>
      <c r="B18" s="257"/>
      <c r="C18" s="257"/>
      <c r="D18" s="257"/>
      <c r="E18" s="257"/>
      <c r="F18" s="257"/>
      <c r="G18" s="257"/>
      <c r="H18" s="257"/>
      <c r="I18" s="105">
        <v>14</v>
      </c>
      <c r="J18" s="107"/>
      <c r="K18" s="107"/>
    </row>
    <row r="19" spans="1:11" ht="12.75">
      <c r="A19" s="256" t="s">
        <v>310</v>
      </c>
      <c r="B19" s="257"/>
      <c r="C19" s="257"/>
      <c r="D19" s="257"/>
      <c r="E19" s="257"/>
      <c r="F19" s="257"/>
      <c r="G19" s="257"/>
      <c r="H19" s="257"/>
      <c r="I19" s="105">
        <v>15</v>
      </c>
      <c r="J19" s="107"/>
      <c r="K19" s="107"/>
    </row>
    <row r="20" spans="1:11" ht="12.75">
      <c r="A20" s="256" t="s">
        <v>311</v>
      </c>
      <c r="B20" s="257"/>
      <c r="C20" s="257"/>
      <c r="D20" s="257"/>
      <c r="E20" s="257"/>
      <c r="F20" s="257"/>
      <c r="G20" s="257"/>
      <c r="H20" s="257"/>
      <c r="I20" s="105">
        <v>16</v>
      </c>
      <c r="J20" s="107"/>
      <c r="K20" s="107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110">
        <v>18</v>
      </c>
      <c r="J23" s="106"/>
      <c r="K23" s="106"/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111">
        <v>19</v>
      </c>
      <c r="J24" s="109"/>
      <c r="K24" s="109"/>
    </row>
    <row r="25" spans="1:11" ht="30" customHeight="1">
      <c r="A25" s="269" t="s">
        <v>315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PCotic</cp:lastModifiedBy>
  <cp:lastPrinted>2013-04-11T10:56:39Z</cp:lastPrinted>
  <dcterms:created xsi:type="dcterms:W3CDTF">2008-10-17T11:51:54Z</dcterms:created>
  <dcterms:modified xsi:type="dcterms:W3CDTF">2013-04-23T06:00:23Z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