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 2018\nekonsolidrano\"/>
    </mc:Choice>
  </mc:AlternateContent>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<sst xmlns="http://schemas.openxmlformats.org/spreadsheetml/2006/main" count="512" uniqueCount="451">
  <si>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</si>
  <si>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</si>
  <si>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</si>
  <si>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</si>
  <si>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</si>
  <si>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</si>
  <si>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</si>
  <si>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</si>
  <si>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</si>
  <si>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</si>
  <si>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</si>
  <si>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</si>
  <si>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</si>
  <si>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</si>
  <si>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</si>
  <si>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</si>
  <si>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</si>
  <si>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</si>
  <si>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</si>
  <si>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</si>
  <si>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</si>
  <si>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</si>
  <si>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</si>
  <si>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</si>
  <si>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</si>
  <si>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</si>
  <si>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</si>
  <si>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</si>
  <si>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</si>
  <si>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</si>
  <si>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</si>
  <si>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</si>
  <si>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</si>
  <si>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</si>
  <si>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</si>
  <si>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</si>
  <si>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</si>
  <si>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</si>
  <si>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</si>
  <si>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</si>
  <si>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</si>
  <si>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</si>
  <si>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</si>
  <si>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</si>
  <si>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</si>
  <si>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</si>
  <si>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</si>
  <si>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</si>
  <si>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</si>
  <si>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</si>
  <si>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</si>
  <si>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</si>
  <si>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</si>
  <si>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</si>
  <si>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</si>
  <si>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</si>
  <si>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</si>
  <si>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</si>
  <si>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</si>
  <si>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</si>
  <si>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</si>
  <si>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</si>
  <si>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</si>
  <si>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</si>
  <si>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</si>
  <si>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</si>
  <si>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</si>
  <si>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</si>
  <si>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</si>
  <si>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</si>
  <si>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</si>
  <si>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</si>
  <si>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</si>
  <si>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</si>
  <si>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</si>
  <si>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</si>
  <si>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</si>
  <si>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</si>
  <si>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</si>
  <si>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</si>
  <si>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</si>
  <si>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</si>
  <si>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</si>
  <si>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</si>
  <si>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</si>
  <si>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</si>
  <si>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</si>
  <si>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</si>
  <si>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</si>
  <si>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</si>
  <si>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</si>
  <si>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</si>
  <si>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</si>
  <si>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</si>
  <si>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</si>
  <si>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</si>
  <si>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</si>
  <si>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</si>
  <si>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</si>
  <si>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</si>
  <si>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</si>
  <si>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</si>
  <si>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</si>
  <si>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</si>
  <si>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</si>
  <si>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</si>
  <si>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</si>
  <si>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</si>
  <si>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</si>
  <si>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</si>
  <si>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</si>
  <si>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</si>
  <si>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</si>
  <si>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</si>
  <si>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</si>
  <si>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</si>
  <si>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</si>
  <si>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</si>
  <si>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</si>
  <si>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</si>
  <si>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</si>
  <si>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</si>
  <si>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</si>
  <si>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</si>
  <si>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</si>
  <si>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</si>
  <si>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</si>
  <si>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</si>
  <si>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</si>
  <si>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</si>
  <si>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</si>
  <si>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</si>
  <si>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</si>
  <si>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</si>
  <si>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</si>
  <si>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</si>
  <si>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</si>
  <si>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</si>
  <si>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</si>
  <si>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</si>
  <si>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</si>
  <si>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</si>
  <si>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</si>
  <si>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</si>
  <si>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</si>
  <si>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</si>
  <si>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</si>
  <si>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</si>
  <si>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</si>
  <si>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</si>
  <si>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</si>
  <si>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</si>
  <si>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</si>
  <si>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</si>
  <si>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</si>
  <si>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</si>
  <si>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</si>
  <si>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</si>
  <si>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</si>
  <si>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</si>
  <si>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</si>
  <si>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</si>
  <si>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</si>
  <si>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</si>
  <si>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</si>
  <si>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</si>
  <si>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</si>
  <si>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</si>
  <si>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</si>
  <si>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</si>
  <si>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</si>
  <si>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</si>
  <si>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</si>
  <si>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</si>
  <si>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</si>
  <si>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</si>
  <si>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</si>
  <si>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</si>
  <si>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</si>
  <si>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</si>
  <si>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</si>
  <si>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</si>
  <si>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</si>
  <si>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</si>
  <si>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</si>
  <si>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</si>
  <si>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</si>
  <si>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</si>
  <si>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</si>
  <si>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</si>
  <si>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</si>
  <si>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</si>
  <si>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</si>
  <si>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</si>
  <si>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</si>
  <si>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</si>
  <si>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</si>
  <si>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</si>
  <si>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</si>
  <si>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</si>
  <si>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</si>
  <si>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</si>
  <si>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</si>
  <si>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</si>
  <si>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</si>
  <si>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</si>
  <si>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</si>
  <si>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</si>
  <si>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</si>
  <si>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</si>
  <si>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</si>
  <si>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</si>
  <si>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</si>
  <si>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</si>
  <si>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</si>
  <si>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</si>
  <si>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</si>
  <si>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</si>
  <si>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</si>
  <si>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</si>
  <si>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</si>
  <si>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</si>
  <si>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</si>
  <si>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</si>
  <si>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</si>
  <si>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</si>
  <si>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</si>
  <si>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</si>
  <si>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</si>
  <si>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</si>
  <si>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</si>
  <si>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</si>
  <si>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</si>
  <si>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</si>
  <si>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</si>
  <si>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</si>
  <si>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</si>
  <si>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</si>
  <si>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</si>
  <si>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</si>
  <si>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</si>
  <si>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</si>
  <si>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</si>
  <si>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</si>
  <si>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</si>
  <si>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</si>
  <si>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</si>
  <si>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</si>
  <si>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</si>
  <si>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</si>
  <si>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</si>
  <si>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</si>
  <si>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</si>
  <si>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</si>
  <si>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</si>
  <si>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</si>
  <si>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</si>
  <si>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</si>
  <si>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</si>
  <si>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</si>
  <si>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</si>
  <si>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</si>
  <si>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</si>
  <si>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</si>
  <si>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</si>
  <si>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</si>
  <si>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</si>
  <si>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</si>
  <si>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</si>
  <si>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</si>
  <si>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</si>
  <si>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</si>
  <si>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</si>
  <si>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</si>
  <si>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</si>
  <si>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</si>
  <si>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</si>
  <si>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</si>
  <si>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</si>
  <si>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</si>
  <si>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</si>
  <si>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</si>
  <si>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</si>
  <si>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</si>
  <si>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</si>
  <si>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</si>
  <si>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</si>
  <si>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</si>
  <si>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</si>
  <si>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</si>
  <si>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</si>
  <si>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</si>
  <si>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</si>
  <si>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</si>
  <si>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</si>
  <si>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</si>
  <si>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</si>
  <si>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</si>
  <si>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</si>
  <si>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</si>
  <si>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</si>
  <si>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</si>
  <si>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</si>
  <si>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</si>
  <si>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</si>
  <si>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</si>
  <si>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</si>
  <si>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</si>
  <si>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</si>
  <si>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</si>
  <si>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</si>
  <si>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</si>
  <si>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</si>
  <si>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</si>
  <si>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</si>
  <si>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</si>
  <si>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</si>
  <si>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</si>
  <si>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</si>
  <si>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</si>
  <si>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</si>
  <si>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</si>
  <si>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</si>
  <si>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</si>
  <si>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</si>
  <si>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</si>
  <si>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</si>
  <si>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</si>
  <si>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</si>
  <si>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</si>
  <si>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</si>
  <si>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</si>
  <si>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</si>
  <si>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</si>
  <si>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</si>
  <si>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</si>
  <si>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</si>
  <si>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</si>
  <si>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</si>
  <si>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</si>
  <si>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</si>
  <si>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</si>
  <si>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</si>
  <si>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</si>
  <si>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</si>
  <si>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</si>
  <si>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</si>
  <si>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</si>
  <si>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</si>
  <si>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</si>
  <si>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</si>
  <si>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</si>
  <si>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</si>
  <si>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</si>
  <si>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</si>
  <si>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</si>
  <si>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</si>
  <si>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</si>
  <si>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</si>
  <si>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</si>
  <si>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</si>
  <si>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</si>
  <si>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</si>
  <si>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</si>
  <si>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</si>
  <si>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</si>
  <si>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</si>
  <si>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</si>
  <si>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</si>
  <si>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</si>
  <si>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</si>
  <si>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</si>
  <si>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</si>
  <si>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</si>
  <si>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</si>
  <si>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</si>
  <si>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</si>
  <si>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</si>
  <si>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</si>
  <si>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</si>
  <si>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</si>
  <si>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</si>
  <si>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</si>
  <si>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</si>
  <si>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</si>
  <si>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</si>
  <si>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</si>
  <si>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</si>
  <si>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</si>
  <si>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</si>
  <si>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</si>
  <si>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</si>
  <si>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</si>
  <si>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</si>
  <si>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</si>
  <si>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</si>
  <si>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</si>
  <si>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</si>
  <si>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</si>
  <si>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</si>
  <si>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</si>
  <si>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</si>
  <si>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</si>
  <si>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</si>
  <si>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</si>
  <si>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</si>
  <si>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</si>
  <si>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</si>
  <si>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</si>
  <si>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</si>
  <si>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</si>
  <si>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</si>
  <si>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</si>
  <si>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</si>
  <si>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</si>
  <si>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</si>
  <si>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</si>
  <si>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</si>
  <si>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</si>
  <si>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</si>
  <si>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</si>
  <si>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</si>
  <si>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</si>
  <si>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</si>
  <si>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</si>
  <si>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</si>
  <si>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</si>
  <si>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</si>
  <si>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</si>
  <si>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</si>
  <si>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</si>
  <si>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080008303</t>
  </si>
  <si>
    <t>42523247815</t>
  </si>
  <si>
    <t>HR</t>
  </si>
  <si>
    <t>315700Y0G3DN23J2MK46</t>
  </si>
  <si>
    <t>AUTO HRVATSKA D.D</t>
  </si>
  <si>
    <t>ZAGREB</t>
  </si>
  <si>
    <t>Heinzelova 70</t>
  </si>
  <si>
    <t>ah@autohrvatska.hr</t>
  </si>
  <si>
    <t>www.autohrvatska.hr</t>
  </si>
  <si>
    <t>Korpar Marina</t>
  </si>
  <si>
    <t>01/6167-639</t>
  </si>
  <si>
    <t>mkorpar@autohrvatska.hr</t>
  </si>
  <si>
    <t>LeitnerLeitner Revizija d.o.o.</t>
  </si>
  <si>
    <t>Ružica Lamešić</t>
  </si>
  <si>
    <t>stanje na dan 31.12.2018</t>
  </si>
  <si>
    <t>Obveznik: Auto Hrvatska d.d.</t>
  </si>
  <si>
    <t>u razdoblju 01.01.2018 do 31.12.2018</t>
  </si>
  <si>
    <t>u razdoblju 01.01.2018. do 31.12.2018.</t>
  </si>
  <si>
    <t>1619</t>
  </si>
  <si>
    <r>
      <t xml:space="preserve">                   BILJEŠKE UZ GODIŠNJE FINANCIJSKE IZVJEŠTAJE (GFI)
Naziv izdavatelja:   </t>
    </r>
    <r>
      <rPr>
        <b/>
        <sz val="10"/>
        <rFont val="Arial"/>
        <family val="2"/>
        <charset val="238"/>
      </rPr>
      <t>AUTO HRVATSKA D.D.</t>
    </r>
    <r>
      <rPr>
        <sz val="10"/>
        <rFont val="Arial"/>
        <family val="2"/>
        <charset val="238"/>
      </rPr>
      <t xml:space="preserve">
OIB:   </t>
    </r>
    <r>
      <rPr>
        <b/>
        <sz val="10"/>
        <rFont val="Arial"/>
        <family val="2"/>
        <charset val="238"/>
      </rPr>
      <t>42523247815</t>
    </r>
    <r>
      <rPr>
        <sz val="10"/>
        <rFont val="Arial"/>
        <family val="2"/>
        <charset val="238"/>
      </rPr>
      <t xml:space="preserve">
Izvještajno razdoblje:</t>
    </r>
    <r>
      <rPr>
        <b/>
        <sz val="10"/>
        <rFont val="Arial"/>
        <family val="2"/>
        <charset val="238"/>
      </rPr>
      <t xml:space="preserve"> 01.01.2018.-31.12.2018.</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revizorskom izvješću Auto Hrvatska d.d., zajedno sa mišljenjem revizora. Godišnje izvješće je dostupno na stranici https://www.autohrvatska.hr/izvjesca-o-poslovanju.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</si>
</sst>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topLeftCell="A25" zoomScale="112" zoomScaleNormal="100" zoomScaleSheetLayoutView="112" workbookViewId="0">
      <selection activeCell="G15" sqref="G15:H15"/>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43101</v>
      </c>
      <c r="F4" s="141"/>
      <c r="G4" s="94" t="s">
        <v>0</v>
      </c>
      <c r="H4" s="140">
        <v>43465</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412</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430</v>
      </c>
      <c r="D10" s="152"/>
      <c r="E10" s="84"/>
      <c r="F10" s="153" t="s">
        <v>413</v>
      </c>
      <c r="G10" s="154"/>
      <c r="H10" s="155" t="s">
        <v>433</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431</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432</v>
      </c>
      <c r="D14" s="152"/>
      <c r="E14" s="157"/>
      <c r="F14" s="158"/>
      <c r="G14" s="98" t="s">
        <v>414</v>
      </c>
      <c r="H14" s="155" t="s">
        <v>434</v>
      </c>
      <c r="I14" s="156"/>
      <c r="J14" s="95"/>
    </row>
    <row r="15" spans="1:10" ht="14.45" customHeight="1" x14ac:dyDescent="0.2">
      <c r="A15" s="84"/>
      <c r="B15" s="85"/>
      <c r="C15" s="82"/>
      <c r="D15" s="82"/>
      <c r="E15" s="119"/>
      <c r="F15" s="119"/>
      <c r="G15" s="119"/>
      <c r="H15" s="119"/>
      <c r="I15" s="82"/>
      <c r="J15" s="35"/>
    </row>
    <row r="16" spans="1:10" ht="13.15" customHeight="1" x14ac:dyDescent="0.2">
      <c r="A16" s="120" t="s">
        <v>415</v>
      </c>
      <c r="B16" s="160"/>
      <c r="C16" s="151" t="s">
        <v>449</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435</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436</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437</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438</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439</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71</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417</v>
      </c>
      <c r="D30" s="172" t="s">
        <v>416</v>
      </c>
      <c r="E30" s="131"/>
      <c r="F30" s="131"/>
      <c r="G30" s="131"/>
      <c r="H30" s="104" t="s">
        <v>417</v>
      </c>
      <c r="I30" s="105" t="s">
        <v>418</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419</v>
      </c>
      <c r="E32" s="131"/>
      <c r="F32" s="131"/>
      <c r="G32" s="131"/>
      <c r="H32" s="107" t="s">
        <v>420</v>
      </c>
      <c r="I32" s="108" t="s">
        <v>421</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422</v>
      </c>
    </row>
    <row r="48" spans="1:10" ht="14.25" x14ac:dyDescent="0.2">
      <c r="A48" s="39"/>
      <c r="B48" s="97"/>
      <c r="C48" s="97"/>
      <c r="D48" s="82"/>
      <c r="E48" s="119"/>
      <c r="F48" s="119"/>
      <c r="G48" s="179"/>
      <c r="H48" s="179"/>
      <c r="I48" s="82"/>
      <c r="J48" s="110" t="s">
        <v>423</v>
      </c>
    </row>
    <row r="49" spans="1:10" ht="14.45" customHeight="1" x14ac:dyDescent="0.2">
      <c r="A49" s="120" t="s">
        <v>400</v>
      </c>
      <c r="B49" s="121"/>
      <c r="C49" s="155"/>
      <c r="D49" s="156"/>
      <c r="E49" s="181" t="s">
        <v>424</v>
      </c>
      <c r="F49" s="182"/>
      <c r="G49" s="164"/>
      <c r="H49" s="165"/>
      <c r="I49" s="165"/>
      <c r="J49" s="166"/>
    </row>
    <row r="50" spans="1:10" ht="14.25" x14ac:dyDescent="0.2">
      <c r="A50" s="39"/>
      <c r="B50" s="97"/>
      <c r="C50" s="179"/>
      <c r="D50" s="179"/>
      <c r="E50" s="119"/>
      <c r="F50" s="119"/>
      <c r="G50" s="125" t="s">
        <v>425</v>
      </c>
      <c r="H50" s="125"/>
      <c r="I50" s="125"/>
      <c r="J50" s="40"/>
    </row>
    <row r="51" spans="1:10" ht="13.9" customHeight="1" x14ac:dyDescent="0.2">
      <c r="A51" s="120" t="s">
        <v>401</v>
      </c>
      <c r="B51" s="121"/>
      <c r="C51" s="164" t="s">
        <v>440</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441</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442</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426</v>
      </c>
      <c r="B57" s="121"/>
      <c r="C57" s="122" t="s">
        <v>443</v>
      </c>
      <c r="D57" s="123"/>
      <c r="E57" s="123"/>
      <c r="F57" s="123"/>
      <c r="G57" s="123"/>
      <c r="H57" s="123"/>
      <c r="I57" s="123"/>
      <c r="J57" s="124"/>
    </row>
    <row r="58" spans="1:10" ht="14.45" customHeight="1" x14ac:dyDescent="0.2">
      <c r="A58" s="33"/>
      <c r="B58" s="82"/>
      <c r="C58" s="125" t="s">
        <v>427</v>
      </c>
      <c r="D58" s="125"/>
      <c r="E58" s="125"/>
      <c r="F58" s="125"/>
      <c r="G58" s="82"/>
      <c r="H58" s="82"/>
      <c r="I58" s="82"/>
      <c r="J58" s="35"/>
    </row>
    <row r="59" spans="1:10" ht="14.25" x14ac:dyDescent="0.2">
      <c r="A59" s="120" t="s">
        <v>428</v>
      </c>
      <c r="B59" s="121"/>
      <c r="C59" s="122" t="s">
        <v>444</v>
      </c>
      <c r="D59" s="123"/>
      <c r="E59" s="123"/>
      <c r="F59" s="123"/>
      <c r="G59" s="123"/>
      <c r="H59" s="123"/>
      <c r="I59" s="123"/>
      <c r="J59" s="124"/>
    </row>
    <row r="60" spans="1:10" ht="14.45" customHeight="1" x14ac:dyDescent="0.2">
      <c r="A60" s="41"/>
      <c r="B60" s="42"/>
      <c r="C60" s="126" t="s">
        <v>429</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workbookViewId="0">
      <selection activeCell="I98" sqref="I9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445</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446</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384864396</v>
      </c>
      <c r="I9" s="59">
        <f>I10+I17+I27+I38+I43</f>
        <v>405568402</v>
      </c>
    </row>
    <row r="10" spans="1:9" ht="12.75" customHeight="1" x14ac:dyDescent="0.2">
      <c r="A10" s="212" t="s">
        <v>6</v>
      </c>
      <c r="B10" s="213"/>
      <c r="C10" s="213"/>
      <c r="D10" s="213"/>
      <c r="E10" s="213"/>
      <c r="F10" s="214"/>
      <c r="G10" s="17">
        <v>3</v>
      </c>
      <c r="H10" s="59">
        <f>H11+H12+H13+H14+H15+H16</f>
        <v>155759</v>
      </c>
      <c r="I10" s="59">
        <f>I11+I12+I13+I14+I15+I16</f>
        <v>629953</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155759</v>
      </c>
      <c r="I12" s="58">
        <v>629953</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199088957</v>
      </c>
      <c r="I17" s="59">
        <f>I18+I19+I20+I21+I22+I23+I24+I25+I26</f>
        <v>260883583</v>
      </c>
    </row>
    <row r="18" spans="1:9" ht="12.75" customHeight="1" x14ac:dyDescent="0.2">
      <c r="A18" s="203" t="s">
        <v>14</v>
      </c>
      <c r="B18" s="204"/>
      <c r="C18" s="204"/>
      <c r="D18" s="204"/>
      <c r="E18" s="204"/>
      <c r="F18" s="205"/>
      <c r="G18" s="16">
        <v>11</v>
      </c>
      <c r="H18" s="58">
        <v>0</v>
      </c>
      <c r="I18" s="58">
        <v>0</v>
      </c>
    </row>
    <row r="19" spans="1:9" ht="12.75" customHeight="1" x14ac:dyDescent="0.2">
      <c r="A19" s="203" t="s">
        <v>15</v>
      </c>
      <c r="B19" s="204"/>
      <c r="C19" s="204"/>
      <c r="D19" s="204"/>
      <c r="E19" s="204"/>
      <c r="F19" s="205"/>
      <c r="G19" s="16">
        <v>12</v>
      </c>
      <c r="H19" s="58">
        <v>0</v>
      </c>
      <c r="I19" s="58">
        <v>0</v>
      </c>
    </row>
    <row r="20" spans="1:9" ht="12.75" customHeight="1" x14ac:dyDescent="0.2">
      <c r="A20" s="203" t="s">
        <v>16</v>
      </c>
      <c r="B20" s="204"/>
      <c r="C20" s="204"/>
      <c r="D20" s="204"/>
      <c r="E20" s="204"/>
      <c r="F20" s="205"/>
      <c r="G20" s="16">
        <v>13</v>
      </c>
      <c r="H20" s="58">
        <v>1482291</v>
      </c>
      <c r="I20" s="58">
        <v>1433089</v>
      </c>
    </row>
    <row r="21" spans="1:9" ht="12.75" customHeight="1" x14ac:dyDescent="0.2">
      <c r="A21" s="203" t="s">
        <v>17</v>
      </c>
      <c r="B21" s="204"/>
      <c r="C21" s="204"/>
      <c r="D21" s="204"/>
      <c r="E21" s="204"/>
      <c r="F21" s="205"/>
      <c r="G21" s="16">
        <v>14</v>
      </c>
      <c r="H21" s="58">
        <v>94297</v>
      </c>
      <c r="I21" s="58">
        <v>168434</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150000</v>
      </c>
      <c r="I23" s="58">
        <v>2920000</v>
      </c>
    </row>
    <row r="24" spans="1:9" ht="12.75" customHeight="1" x14ac:dyDescent="0.2">
      <c r="A24" s="203" t="s">
        <v>20</v>
      </c>
      <c r="B24" s="204"/>
      <c r="C24" s="204"/>
      <c r="D24" s="204"/>
      <c r="E24" s="204"/>
      <c r="F24" s="205"/>
      <c r="G24" s="16">
        <v>17</v>
      </c>
      <c r="H24" s="58">
        <v>2968206</v>
      </c>
      <c r="I24" s="58">
        <v>12593912</v>
      </c>
    </row>
    <row r="25" spans="1:9" ht="12.75" customHeight="1" x14ac:dyDescent="0.2">
      <c r="A25" s="203" t="s">
        <v>21</v>
      </c>
      <c r="B25" s="204"/>
      <c r="C25" s="204"/>
      <c r="D25" s="204"/>
      <c r="E25" s="204"/>
      <c r="F25" s="205"/>
      <c r="G25" s="16">
        <v>18</v>
      </c>
      <c r="H25" s="58">
        <v>7385809</v>
      </c>
      <c r="I25" s="58">
        <v>5804138</v>
      </c>
    </row>
    <row r="26" spans="1:9" ht="12.75" customHeight="1" x14ac:dyDescent="0.2">
      <c r="A26" s="203" t="s">
        <v>22</v>
      </c>
      <c r="B26" s="204"/>
      <c r="C26" s="204"/>
      <c r="D26" s="204"/>
      <c r="E26" s="204"/>
      <c r="F26" s="205"/>
      <c r="G26" s="16">
        <v>19</v>
      </c>
      <c r="H26" s="58">
        <v>187008354</v>
      </c>
      <c r="I26" s="58">
        <v>237964010</v>
      </c>
    </row>
    <row r="27" spans="1:9" ht="12.75" customHeight="1" x14ac:dyDescent="0.2">
      <c r="A27" s="212" t="s">
        <v>23</v>
      </c>
      <c r="B27" s="213"/>
      <c r="C27" s="213"/>
      <c r="D27" s="213"/>
      <c r="E27" s="213"/>
      <c r="F27" s="214"/>
      <c r="G27" s="17">
        <v>20</v>
      </c>
      <c r="H27" s="59">
        <f>SUM(H28:H37)</f>
        <v>184830029</v>
      </c>
      <c r="I27" s="59">
        <f>SUM(I28:I37)</f>
        <v>143517892</v>
      </c>
    </row>
    <row r="28" spans="1:9" ht="12.75" customHeight="1" x14ac:dyDescent="0.2">
      <c r="A28" s="203" t="s">
        <v>24</v>
      </c>
      <c r="B28" s="204"/>
      <c r="C28" s="204"/>
      <c r="D28" s="204"/>
      <c r="E28" s="204"/>
      <c r="F28" s="205"/>
      <c r="G28" s="16">
        <v>21</v>
      </c>
      <c r="H28" s="58">
        <v>184829621</v>
      </c>
      <c r="I28" s="58">
        <v>143478502</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408</v>
      </c>
      <c r="I34" s="58">
        <v>39390</v>
      </c>
    </row>
    <row r="35" spans="1:9" ht="12.75" customHeight="1" x14ac:dyDescent="0.2">
      <c r="A35" s="203" t="s">
        <v>31</v>
      </c>
      <c r="B35" s="204"/>
      <c r="C35" s="204"/>
      <c r="D35" s="204"/>
      <c r="E35" s="204"/>
      <c r="F35" s="205"/>
      <c r="G35" s="16">
        <v>28</v>
      </c>
      <c r="H35" s="58">
        <v>0</v>
      </c>
      <c r="I35" s="58">
        <v>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789651</v>
      </c>
      <c r="I38" s="59">
        <f>I39+I40+I41+I42</f>
        <v>536974</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789651</v>
      </c>
      <c r="I42" s="58">
        <v>536974</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14248181</v>
      </c>
      <c r="I44" s="59">
        <f>I45+I53+I60+I70</f>
        <v>37157151</v>
      </c>
    </row>
    <row r="45" spans="1:9" ht="12.75" customHeight="1" x14ac:dyDescent="0.2">
      <c r="A45" s="212" t="s">
        <v>41</v>
      </c>
      <c r="B45" s="213"/>
      <c r="C45" s="213"/>
      <c r="D45" s="213"/>
      <c r="E45" s="213"/>
      <c r="F45" s="214"/>
      <c r="G45" s="17">
        <v>38</v>
      </c>
      <c r="H45" s="59">
        <f>SUM(H46:H52)</f>
        <v>1453183</v>
      </c>
      <c r="I45" s="59">
        <f>SUM(I46:I52)</f>
        <v>504120</v>
      </c>
    </row>
    <row r="46" spans="1:9" ht="12.75" customHeight="1" x14ac:dyDescent="0.2">
      <c r="A46" s="203" t="s">
        <v>42</v>
      </c>
      <c r="B46" s="204"/>
      <c r="C46" s="204"/>
      <c r="D46" s="204"/>
      <c r="E46" s="204"/>
      <c r="F46" s="205"/>
      <c r="G46" s="16">
        <v>39</v>
      </c>
      <c r="H46" s="58">
        <v>0</v>
      </c>
      <c r="I46" s="58">
        <v>0</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1453183</v>
      </c>
      <c r="I49" s="58">
        <v>504120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7968342</v>
      </c>
      <c r="I53" s="59">
        <f>SUM(I54:I59)</f>
        <v>12129392</v>
      </c>
    </row>
    <row r="54" spans="1:9" ht="12.75" customHeight="1" x14ac:dyDescent="0.2">
      <c r="A54" s="203" t="s">
        <v>50</v>
      </c>
      <c r="B54" s="204"/>
      <c r="C54" s="204"/>
      <c r="D54" s="204"/>
      <c r="E54" s="204"/>
      <c r="F54" s="205"/>
      <c r="G54" s="16">
        <v>47</v>
      </c>
      <c r="H54" s="58">
        <v>6355582</v>
      </c>
      <c r="I54" s="58">
        <v>9228966</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1064532</v>
      </c>
      <c r="I56" s="58">
        <v>1485793</v>
      </c>
    </row>
    <row r="57" spans="1:9" ht="12.75" customHeight="1" x14ac:dyDescent="0.2">
      <c r="A57" s="203" t="s">
        <v>53</v>
      </c>
      <c r="B57" s="204"/>
      <c r="C57" s="204"/>
      <c r="D57" s="204"/>
      <c r="E57" s="204"/>
      <c r="F57" s="205"/>
      <c r="G57" s="16">
        <v>50</v>
      </c>
      <c r="H57" s="58">
        <v>14056</v>
      </c>
      <c r="I57" s="58">
        <v>19846</v>
      </c>
    </row>
    <row r="58" spans="1:9" ht="12.75" customHeight="1" x14ac:dyDescent="0.2">
      <c r="A58" s="203" t="s">
        <v>54</v>
      </c>
      <c r="B58" s="204"/>
      <c r="C58" s="204"/>
      <c r="D58" s="204"/>
      <c r="E58" s="204"/>
      <c r="F58" s="205"/>
      <c r="G58" s="16">
        <v>51</v>
      </c>
      <c r="H58" s="58">
        <v>349961</v>
      </c>
      <c r="I58" s="58">
        <v>623035</v>
      </c>
    </row>
    <row r="59" spans="1:9" ht="12.75" customHeight="1" x14ac:dyDescent="0.2">
      <c r="A59" s="203" t="s">
        <v>55</v>
      </c>
      <c r="B59" s="204"/>
      <c r="C59" s="204"/>
      <c r="D59" s="204"/>
      <c r="E59" s="204"/>
      <c r="F59" s="205"/>
      <c r="G59" s="16">
        <v>52</v>
      </c>
      <c r="H59" s="58">
        <v>184211</v>
      </c>
      <c r="I59" s="58">
        <v>771752</v>
      </c>
    </row>
    <row r="60" spans="1:9" ht="12.75" customHeight="1" x14ac:dyDescent="0.2">
      <c r="A60" s="212" t="s">
        <v>56</v>
      </c>
      <c r="B60" s="213"/>
      <c r="C60" s="213"/>
      <c r="D60" s="213"/>
      <c r="E60" s="213"/>
      <c r="F60" s="214"/>
      <c r="G60" s="17">
        <v>53</v>
      </c>
      <c r="H60" s="59">
        <f>SUM(H61:H69)</f>
        <v>4568071</v>
      </c>
      <c r="I60" s="59">
        <f>SUM(I61:I69)</f>
        <v>21500211</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4568071</v>
      </c>
      <c r="I63" s="58">
        <v>21500000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0</v>
      </c>
      <c r="I68" s="58">
        <v>211</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258585</v>
      </c>
      <c r="I70" s="58">
        <v>3023428</v>
      </c>
    </row>
    <row r="71" spans="1:9" ht="12.75" customHeight="1" x14ac:dyDescent="0.2">
      <c r="A71" s="190" t="s">
        <v>60</v>
      </c>
      <c r="B71" s="191"/>
      <c r="C71" s="191"/>
      <c r="D71" s="191"/>
      <c r="E71" s="191"/>
      <c r="F71" s="192"/>
      <c r="G71" s="16">
        <v>64</v>
      </c>
      <c r="H71" s="58">
        <v>250259</v>
      </c>
      <c r="I71" s="58">
        <v>1150900</v>
      </c>
    </row>
    <row r="72" spans="1:9" ht="12.75" customHeight="1" x14ac:dyDescent="0.2">
      <c r="A72" s="195" t="s">
        <v>61</v>
      </c>
      <c r="B72" s="196"/>
      <c r="C72" s="196"/>
      <c r="D72" s="196"/>
      <c r="E72" s="196"/>
      <c r="F72" s="197"/>
      <c r="G72" s="17">
        <v>65</v>
      </c>
      <c r="H72" s="59">
        <f>H8+H9+H44+H71</f>
        <v>399362836</v>
      </c>
      <c r="I72" s="59">
        <f>I8+I9+I44+I71</f>
        <v>443876453</v>
      </c>
    </row>
    <row r="73" spans="1:9" ht="12.75" customHeight="1" x14ac:dyDescent="0.2">
      <c r="A73" s="198" t="s">
        <v>62</v>
      </c>
      <c r="B73" s="199"/>
      <c r="C73" s="199"/>
      <c r="D73" s="199"/>
      <c r="E73" s="199"/>
      <c r="F73" s="200"/>
      <c r="G73" s="19">
        <v>66</v>
      </c>
      <c r="H73" s="60">
        <v>93236676</v>
      </c>
      <c r="I73" s="60">
        <v>535820084</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382323200</v>
      </c>
      <c r="I75" s="59">
        <f>I76+I77+I78+I84+I85+I89+I92+I95</f>
        <v>410992883</v>
      </c>
    </row>
    <row r="76" spans="1:9" ht="12.75" customHeight="1" x14ac:dyDescent="0.2">
      <c r="A76" s="193" t="s">
        <v>65</v>
      </c>
      <c r="B76" s="193"/>
      <c r="C76" s="193"/>
      <c r="D76" s="193"/>
      <c r="E76" s="193"/>
      <c r="F76" s="193"/>
      <c r="G76" s="16">
        <v>68</v>
      </c>
      <c r="H76" s="44">
        <v>60000000</v>
      </c>
      <c r="I76" s="44">
        <v>60000000</v>
      </c>
    </row>
    <row r="77" spans="1:9" ht="12.75" customHeight="1" x14ac:dyDescent="0.2">
      <c r="A77" s="193" t="s">
        <v>66</v>
      </c>
      <c r="B77" s="193"/>
      <c r="C77" s="193"/>
      <c r="D77" s="193"/>
      <c r="E77" s="193"/>
      <c r="F77" s="193"/>
      <c r="G77" s="16">
        <v>69</v>
      </c>
      <c r="H77" s="44">
        <v>37089626</v>
      </c>
      <c r="I77" s="44">
        <v>37089626</v>
      </c>
    </row>
    <row r="78" spans="1:9" ht="12.75" customHeight="1" x14ac:dyDescent="0.2">
      <c r="A78" s="194" t="s">
        <v>67</v>
      </c>
      <c r="B78" s="194"/>
      <c r="C78" s="194"/>
      <c r="D78" s="194"/>
      <c r="E78" s="194"/>
      <c r="F78" s="194"/>
      <c r="G78" s="17">
        <v>70</v>
      </c>
      <c r="H78" s="59">
        <f>SUM(H79:H83)</f>
        <v>59319736</v>
      </c>
      <c r="I78" s="59">
        <f>SUM(I79:I83)</f>
        <v>53908713</v>
      </c>
    </row>
    <row r="79" spans="1:9" ht="12.75" customHeight="1" x14ac:dyDescent="0.2">
      <c r="A79" s="183" t="s">
        <v>68</v>
      </c>
      <c r="B79" s="183"/>
      <c r="C79" s="183"/>
      <c r="D79" s="183"/>
      <c r="E79" s="183"/>
      <c r="F79" s="183"/>
      <c r="G79" s="16">
        <v>71</v>
      </c>
      <c r="H79" s="44">
        <v>3000000</v>
      </c>
      <c r="I79" s="44">
        <v>3000000</v>
      </c>
    </row>
    <row r="80" spans="1:9" ht="12.75" customHeight="1" x14ac:dyDescent="0.2">
      <c r="A80" s="183" t="s">
        <v>69</v>
      </c>
      <c r="B80" s="183"/>
      <c r="C80" s="183"/>
      <c r="D80" s="183"/>
      <c r="E80" s="183"/>
      <c r="F80" s="183"/>
      <c r="G80" s="16">
        <v>72</v>
      </c>
      <c r="H80" s="44">
        <v>6971246</v>
      </c>
      <c r="I80" s="44">
        <v>12382269</v>
      </c>
    </row>
    <row r="81" spans="1:9" ht="12.75" customHeight="1" x14ac:dyDescent="0.2">
      <c r="A81" s="183" t="s">
        <v>70</v>
      </c>
      <c r="B81" s="183"/>
      <c r="C81" s="183"/>
      <c r="D81" s="183"/>
      <c r="E81" s="183"/>
      <c r="F81" s="183"/>
      <c r="G81" s="16">
        <v>73</v>
      </c>
      <c r="H81" s="44">
        <v>-6971246</v>
      </c>
      <c r="I81" s="44">
        <v>-12382269</v>
      </c>
    </row>
    <row r="82" spans="1:9" ht="12.75" customHeight="1" x14ac:dyDescent="0.2">
      <c r="A82" s="183" t="s">
        <v>71</v>
      </c>
      <c r="B82" s="183"/>
      <c r="C82" s="183"/>
      <c r="D82" s="183"/>
      <c r="E82" s="183"/>
      <c r="F82" s="183"/>
      <c r="G82" s="16">
        <v>74</v>
      </c>
      <c r="H82" s="44">
        <v>15000000</v>
      </c>
      <c r="I82" s="44">
        <v>15000000</v>
      </c>
    </row>
    <row r="83" spans="1:9" ht="12.75" customHeight="1" x14ac:dyDescent="0.2">
      <c r="A83" s="183" t="s">
        <v>72</v>
      </c>
      <c r="B83" s="183"/>
      <c r="C83" s="183"/>
      <c r="D83" s="183"/>
      <c r="E83" s="183"/>
      <c r="F83" s="183"/>
      <c r="G83" s="16">
        <v>75</v>
      </c>
      <c r="H83" s="44">
        <v>41319736</v>
      </c>
      <c r="I83" s="44">
        <v>35908713</v>
      </c>
    </row>
    <row r="84" spans="1:9" ht="12.75" customHeight="1" x14ac:dyDescent="0.2">
      <c r="A84" s="193" t="s">
        <v>73</v>
      </c>
      <c r="B84" s="193"/>
      <c r="C84" s="193"/>
      <c r="D84" s="193"/>
      <c r="E84" s="193"/>
      <c r="F84" s="193"/>
      <c r="G84" s="16">
        <v>76</v>
      </c>
      <c r="H84" s="44">
        <v>487840</v>
      </c>
      <c r="I84" s="44">
        <v>50219</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183425366</v>
      </c>
      <c r="I89" s="59">
        <f>I90-I91</f>
        <v>213985356</v>
      </c>
    </row>
    <row r="90" spans="1:9" ht="12.75" customHeight="1" x14ac:dyDescent="0.2">
      <c r="A90" s="183" t="s">
        <v>79</v>
      </c>
      <c r="B90" s="183"/>
      <c r="C90" s="183"/>
      <c r="D90" s="183"/>
      <c r="E90" s="183"/>
      <c r="F90" s="183"/>
      <c r="G90" s="16">
        <v>82</v>
      </c>
      <c r="H90" s="44">
        <v>183425366</v>
      </c>
      <c r="I90" s="44">
        <v>213985356</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42000632</v>
      </c>
      <c r="I92" s="59">
        <f>I93-I94</f>
        <v>45958969</v>
      </c>
    </row>
    <row r="93" spans="1:9" ht="12.75" customHeight="1" x14ac:dyDescent="0.2">
      <c r="A93" s="183" t="s">
        <v>82</v>
      </c>
      <c r="B93" s="183"/>
      <c r="C93" s="183"/>
      <c r="D93" s="183"/>
      <c r="E93" s="183"/>
      <c r="F93" s="183"/>
      <c r="G93" s="16">
        <v>85</v>
      </c>
      <c r="H93" s="44">
        <v>42000632</v>
      </c>
      <c r="I93" s="44">
        <v>45958969</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481896</v>
      </c>
      <c r="I96" s="59">
        <f>SUM(I97:I102)</f>
        <v>424896</v>
      </c>
    </row>
    <row r="97" spans="1:9" ht="12.75" customHeight="1" x14ac:dyDescent="0.2">
      <c r="A97" s="183" t="s">
        <v>86</v>
      </c>
      <c r="B97" s="183"/>
      <c r="C97" s="183"/>
      <c r="D97" s="183"/>
      <c r="E97" s="183"/>
      <c r="F97" s="183"/>
      <c r="G97" s="16">
        <v>89</v>
      </c>
      <c r="H97" s="44">
        <v>57000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424896</v>
      </c>
      <c r="I99" s="44">
        <v>424896</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3974130</v>
      </c>
      <c r="I103" s="59">
        <f>SUM(I104:I114)</f>
        <v>4171391</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888974</v>
      </c>
      <c r="I108" s="44">
        <v>1182298</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2978069</v>
      </c>
      <c r="I113" s="58">
        <v>2978069</v>
      </c>
    </row>
    <row r="114" spans="1:9" ht="12.75" customHeight="1" x14ac:dyDescent="0.2">
      <c r="A114" s="183" t="s">
        <v>103</v>
      </c>
      <c r="B114" s="183"/>
      <c r="C114" s="183"/>
      <c r="D114" s="183"/>
      <c r="E114" s="183"/>
      <c r="F114" s="183"/>
      <c r="G114" s="16">
        <v>106</v>
      </c>
      <c r="H114" s="58">
        <v>107087</v>
      </c>
      <c r="I114" s="58">
        <v>11024</v>
      </c>
    </row>
    <row r="115" spans="1:9" ht="12.75" customHeight="1" x14ac:dyDescent="0.2">
      <c r="A115" s="185" t="s">
        <v>104</v>
      </c>
      <c r="B115" s="185"/>
      <c r="C115" s="185"/>
      <c r="D115" s="185"/>
      <c r="E115" s="185"/>
      <c r="F115" s="185"/>
      <c r="G115" s="17">
        <v>107</v>
      </c>
      <c r="H115" s="59">
        <f>SUM(H116:H129)</f>
        <v>11455474</v>
      </c>
      <c r="I115" s="59">
        <f>SUM(I116:I129)</f>
        <v>27959064</v>
      </c>
    </row>
    <row r="116" spans="1:9" ht="12.75" customHeight="1" x14ac:dyDescent="0.2">
      <c r="A116" s="183" t="s">
        <v>93</v>
      </c>
      <c r="B116" s="183"/>
      <c r="C116" s="183"/>
      <c r="D116" s="183"/>
      <c r="E116" s="183"/>
      <c r="F116" s="183"/>
      <c r="G116" s="16">
        <v>108</v>
      </c>
      <c r="H116" s="44">
        <v>256097</v>
      </c>
      <c r="I116" s="44">
        <v>211533</v>
      </c>
    </row>
    <row r="117" spans="1:9" ht="12.75" customHeight="1" x14ac:dyDescent="0.2">
      <c r="A117" s="183" t="s">
        <v>94</v>
      </c>
      <c r="B117" s="183"/>
      <c r="C117" s="183"/>
      <c r="D117" s="183"/>
      <c r="E117" s="183"/>
      <c r="F117" s="183"/>
      <c r="G117" s="16">
        <v>109</v>
      </c>
      <c r="H117" s="44">
        <v>0</v>
      </c>
      <c r="I117" s="44">
        <v>4153368</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0</v>
      </c>
      <c r="I121" s="44">
        <v>13500000</v>
      </c>
    </row>
    <row r="122" spans="1:9" ht="12.75" customHeight="1" x14ac:dyDescent="0.2">
      <c r="A122" s="183" t="s">
        <v>99</v>
      </c>
      <c r="B122" s="183"/>
      <c r="C122" s="183"/>
      <c r="D122" s="183"/>
      <c r="E122" s="183"/>
      <c r="F122" s="183"/>
      <c r="G122" s="16">
        <v>114</v>
      </c>
      <c r="H122" s="44">
        <v>0</v>
      </c>
      <c r="I122" s="44">
        <v>4994</v>
      </c>
    </row>
    <row r="123" spans="1:9" ht="12.75" customHeight="1" x14ac:dyDescent="0.2">
      <c r="A123" s="183" t="s">
        <v>100</v>
      </c>
      <c r="B123" s="183"/>
      <c r="C123" s="183"/>
      <c r="D123" s="183"/>
      <c r="E123" s="183"/>
      <c r="F123" s="183"/>
      <c r="G123" s="16">
        <v>115</v>
      </c>
      <c r="H123" s="44">
        <v>7820621</v>
      </c>
      <c r="I123" s="44">
        <v>7174020</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851214</v>
      </c>
      <c r="I125" s="44">
        <v>877226</v>
      </c>
    </row>
    <row r="126" spans="1:9" x14ac:dyDescent="0.2">
      <c r="A126" s="183" t="s">
        <v>106</v>
      </c>
      <c r="B126" s="183"/>
      <c r="C126" s="183"/>
      <c r="D126" s="183"/>
      <c r="E126" s="183"/>
      <c r="F126" s="183"/>
      <c r="G126" s="16">
        <v>118</v>
      </c>
      <c r="H126" s="44">
        <v>2319178</v>
      </c>
      <c r="I126" s="44">
        <v>1636769</v>
      </c>
    </row>
    <row r="127" spans="1:9" x14ac:dyDescent="0.2">
      <c r="A127" s="183" t="s">
        <v>107</v>
      </c>
      <c r="B127" s="183"/>
      <c r="C127" s="183"/>
      <c r="D127" s="183"/>
      <c r="E127" s="183"/>
      <c r="F127" s="183"/>
      <c r="G127" s="16">
        <v>119</v>
      </c>
      <c r="H127" s="44">
        <v>167000</v>
      </c>
      <c r="I127" s="44">
        <v>371154</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41364</v>
      </c>
      <c r="I129" s="58">
        <v>30000</v>
      </c>
    </row>
    <row r="130" spans="1:9" ht="22.15" customHeight="1" x14ac:dyDescent="0.2">
      <c r="A130" s="184" t="s">
        <v>110</v>
      </c>
      <c r="B130" s="184"/>
      <c r="C130" s="184"/>
      <c r="D130" s="184"/>
      <c r="E130" s="184"/>
      <c r="F130" s="184"/>
      <c r="G130" s="16">
        <v>122</v>
      </c>
      <c r="H130" s="58">
        <v>1128136</v>
      </c>
      <c r="I130" s="58">
        <v>328219</v>
      </c>
    </row>
    <row r="131" spans="1:9" x14ac:dyDescent="0.2">
      <c r="A131" s="185" t="s">
        <v>111</v>
      </c>
      <c r="B131" s="185"/>
      <c r="C131" s="185"/>
      <c r="D131" s="185"/>
      <c r="E131" s="185"/>
      <c r="F131" s="185"/>
      <c r="G131" s="17">
        <v>123</v>
      </c>
      <c r="H131" s="59">
        <f>H75+H96+H103+H115+H130</f>
        <v>399362836</v>
      </c>
      <c r="I131" s="59">
        <f>I75+I96+I103+I115+I130</f>
        <v>443876453</v>
      </c>
    </row>
    <row r="132" spans="1:9" x14ac:dyDescent="0.2">
      <c r="A132" s="186" t="s">
        <v>112</v>
      </c>
      <c r="B132" s="186"/>
      <c r="C132" s="186"/>
      <c r="D132" s="186"/>
      <c r="E132" s="186"/>
      <c r="F132" s="186"/>
      <c r="G132" s="19">
        <v>124</v>
      </c>
      <c r="H132" s="60">
        <v>93236676</v>
      </c>
      <c r="I132" s="60">
        <v>535820084</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76" zoomScale="110" zoomScaleNormal="100" zoomScaleSheetLayoutView="110" workbookViewId="0">
      <selection activeCell="I46" sqref="I4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447</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446</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66962496</v>
      </c>
      <c r="I7" s="63">
        <f>SUM(I8:I12)</f>
        <v>83078979</v>
      </c>
    </row>
    <row r="8" spans="1:9" x14ac:dyDescent="0.2">
      <c r="A8" s="183" t="s">
        <v>129</v>
      </c>
      <c r="B8" s="183"/>
      <c r="C8" s="183"/>
      <c r="D8" s="183"/>
      <c r="E8" s="183"/>
      <c r="F8" s="183"/>
      <c r="G8" s="16">
        <v>126</v>
      </c>
      <c r="H8" s="58">
        <v>27109763</v>
      </c>
      <c r="I8" s="58">
        <v>29341284</v>
      </c>
    </row>
    <row r="9" spans="1:9" x14ac:dyDescent="0.2">
      <c r="A9" s="183" t="s">
        <v>130</v>
      </c>
      <c r="B9" s="183"/>
      <c r="C9" s="183"/>
      <c r="D9" s="183"/>
      <c r="E9" s="183"/>
      <c r="F9" s="183"/>
      <c r="G9" s="16">
        <v>127</v>
      </c>
      <c r="H9" s="58">
        <v>25930192</v>
      </c>
      <c r="I9" s="58">
        <v>27504529</v>
      </c>
    </row>
    <row r="10" spans="1:9" x14ac:dyDescent="0.2">
      <c r="A10" s="183" t="s">
        <v>131</v>
      </c>
      <c r="B10" s="183"/>
      <c r="C10" s="183"/>
      <c r="D10" s="183"/>
      <c r="E10" s="183"/>
      <c r="F10" s="183"/>
      <c r="G10" s="16">
        <v>128</v>
      </c>
      <c r="H10" s="58">
        <v>188248</v>
      </c>
      <c r="I10" s="58">
        <v>149163</v>
      </c>
    </row>
    <row r="11" spans="1:9" x14ac:dyDescent="0.2">
      <c r="A11" s="183" t="s">
        <v>132</v>
      </c>
      <c r="B11" s="183"/>
      <c r="C11" s="183"/>
      <c r="D11" s="183"/>
      <c r="E11" s="183"/>
      <c r="F11" s="183"/>
      <c r="G11" s="16">
        <v>129</v>
      </c>
      <c r="H11" s="58">
        <v>10165412</v>
      </c>
      <c r="I11" s="58">
        <v>21053446</v>
      </c>
    </row>
    <row r="12" spans="1:9" x14ac:dyDescent="0.2">
      <c r="A12" s="183" t="s">
        <v>133</v>
      </c>
      <c r="B12" s="183"/>
      <c r="C12" s="183"/>
      <c r="D12" s="183"/>
      <c r="E12" s="183"/>
      <c r="F12" s="183"/>
      <c r="G12" s="16">
        <v>130</v>
      </c>
      <c r="H12" s="58">
        <v>3568881</v>
      </c>
      <c r="I12" s="58">
        <v>5030557</v>
      </c>
    </row>
    <row r="13" spans="1:9" x14ac:dyDescent="0.2">
      <c r="A13" s="185" t="s">
        <v>134</v>
      </c>
      <c r="B13" s="185"/>
      <c r="C13" s="185"/>
      <c r="D13" s="185"/>
      <c r="E13" s="185"/>
      <c r="F13" s="185"/>
      <c r="G13" s="17">
        <v>131</v>
      </c>
      <c r="H13" s="59">
        <f>H14+H15+H19+H23+H24+H25+H28+H35</f>
        <v>73447027</v>
      </c>
      <c r="I13" s="59">
        <f>I14+I15+I19+I23+I24+I25+I28+I35</f>
        <v>81858748</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27861502</v>
      </c>
      <c r="I15" s="59">
        <f>SUM(I16:I18)</f>
        <v>39498620</v>
      </c>
    </row>
    <row r="16" spans="1:9" x14ac:dyDescent="0.2">
      <c r="A16" s="243" t="s">
        <v>136</v>
      </c>
      <c r="B16" s="243"/>
      <c r="C16" s="243"/>
      <c r="D16" s="243"/>
      <c r="E16" s="243"/>
      <c r="F16" s="243"/>
      <c r="G16" s="16">
        <v>134</v>
      </c>
      <c r="H16" s="58">
        <v>1639676</v>
      </c>
      <c r="I16" s="58">
        <v>1543948</v>
      </c>
    </row>
    <row r="17" spans="1:9" x14ac:dyDescent="0.2">
      <c r="A17" s="243" t="s">
        <v>137</v>
      </c>
      <c r="B17" s="243"/>
      <c r="C17" s="243"/>
      <c r="D17" s="243"/>
      <c r="E17" s="243"/>
      <c r="F17" s="243"/>
      <c r="G17" s="16">
        <v>135</v>
      </c>
      <c r="H17" s="58">
        <v>5932554</v>
      </c>
      <c r="I17" s="58">
        <v>16183401</v>
      </c>
    </row>
    <row r="18" spans="1:9" x14ac:dyDescent="0.2">
      <c r="A18" s="243" t="s">
        <v>138</v>
      </c>
      <c r="B18" s="243"/>
      <c r="C18" s="243"/>
      <c r="D18" s="243"/>
      <c r="E18" s="243"/>
      <c r="F18" s="243"/>
      <c r="G18" s="16">
        <v>136</v>
      </c>
      <c r="H18" s="58">
        <v>20289272</v>
      </c>
      <c r="I18" s="58">
        <v>21771271</v>
      </c>
    </row>
    <row r="19" spans="1:9" x14ac:dyDescent="0.2">
      <c r="A19" s="244" t="s">
        <v>139</v>
      </c>
      <c r="B19" s="244"/>
      <c r="C19" s="244"/>
      <c r="D19" s="244"/>
      <c r="E19" s="244"/>
      <c r="F19" s="244"/>
      <c r="G19" s="17">
        <v>137</v>
      </c>
      <c r="H19" s="59">
        <f>SUM(H20:H22)</f>
        <v>23696295</v>
      </c>
      <c r="I19" s="59">
        <f>SUM(I20:I22)</f>
        <v>20055439</v>
      </c>
    </row>
    <row r="20" spans="1:9" x14ac:dyDescent="0.2">
      <c r="A20" s="243" t="s">
        <v>117</v>
      </c>
      <c r="B20" s="243"/>
      <c r="C20" s="243"/>
      <c r="D20" s="243"/>
      <c r="E20" s="243"/>
      <c r="F20" s="243"/>
      <c r="G20" s="16">
        <v>138</v>
      </c>
      <c r="H20" s="58">
        <v>13422087</v>
      </c>
      <c r="I20" s="58">
        <v>11755835</v>
      </c>
    </row>
    <row r="21" spans="1:9" x14ac:dyDescent="0.2">
      <c r="A21" s="243" t="s">
        <v>118</v>
      </c>
      <c r="B21" s="243"/>
      <c r="C21" s="243"/>
      <c r="D21" s="243"/>
      <c r="E21" s="243"/>
      <c r="F21" s="243"/>
      <c r="G21" s="16">
        <v>139</v>
      </c>
      <c r="H21" s="58">
        <v>7324274</v>
      </c>
      <c r="I21" s="58">
        <v>5993702</v>
      </c>
    </row>
    <row r="22" spans="1:9" x14ac:dyDescent="0.2">
      <c r="A22" s="243" t="s">
        <v>119</v>
      </c>
      <c r="B22" s="243"/>
      <c r="C22" s="243"/>
      <c r="D22" s="243"/>
      <c r="E22" s="243"/>
      <c r="F22" s="243"/>
      <c r="G22" s="16">
        <v>140</v>
      </c>
      <c r="H22" s="58">
        <v>2949934</v>
      </c>
      <c r="I22" s="58">
        <v>2305902</v>
      </c>
    </row>
    <row r="23" spans="1:9" x14ac:dyDescent="0.2">
      <c r="A23" s="183" t="s">
        <v>120</v>
      </c>
      <c r="B23" s="183"/>
      <c r="C23" s="183"/>
      <c r="D23" s="183"/>
      <c r="E23" s="183"/>
      <c r="F23" s="183"/>
      <c r="G23" s="16">
        <v>141</v>
      </c>
      <c r="H23" s="58">
        <v>17812295</v>
      </c>
      <c r="I23" s="58">
        <v>18620785</v>
      </c>
    </row>
    <row r="24" spans="1:9" x14ac:dyDescent="0.2">
      <c r="A24" s="183" t="s">
        <v>121</v>
      </c>
      <c r="B24" s="183"/>
      <c r="C24" s="183"/>
      <c r="D24" s="183"/>
      <c r="E24" s="183"/>
      <c r="F24" s="183"/>
      <c r="G24" s="16">
        <v>142</v>
      </c>
      <c r="H24" s="58">
        <v>2666769</v>
      </c>
      <c r="I24" s="58">
        <v>2619935</v>
      </c>
    </row>
    <row r="25" spans="1:9" x14ac:dyDescent="0.2">
      <c r="A25" s="244" t="s">
        <v>140</v>
      </c>
      <c r="B25" s="244"/>
      <c r="C25" s="244"/>
      <c r="D25" s="244"/>
      <c r="E25" s="244"/>
      <c r="F25" s="244"/>
      <c r="G25" s="17">
        <v>143</v>
      </c>
      <c r="H25" s="59">
        <f>H26+H27</f>
        <v>0</v>
      </c>
      <c r="I25" s="59">
        <f>I26+I27</f>
        <v>5365</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5365</v>
      </c>
    </row>
    <row r="28" spans="1:9" x14ac:dyDescent="0.2">
      <c r="A28" s="244" t="s">
        <v>143</v>
      </c>
      <c r="B28" s="244"/>
      <c r="C28" s="244"/>
      <c r="D28" s="244"/>
      <c r="E28" s="244"/>
      <c r="F28" s="244"/>
      <c r="G28" s="17">
        <v>146</v>
      </c>
      <c r="H28" s="59">
        <f>SUM(H29:H34)</f>
        <v>413943</v>
      </c>
      <c r="I28" s="59">
        <f>SUM(I29:I34)</f>
        <v>292432</v>
      </c>
    </row>
    <row r="29" spans="1:9" x14ac:dyDescent="0.2">
      <c r="A29" s="243" t="s">
        <v>144</v>
      </c>
      <c r="B29" s="243"/>
      <c r="C29" s="243"/>
      <c r="D29" s="243"/>
      <c r="E29" s="243"/>
      <c r="F29" s="243"/>
      <c r="G29" s="16">
        <v>147</v>
      </c>
      <c r="H29" s="58">
        <v>413943</v>
      </c>
      <c r="I29" s="58">
        <v>292432</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996223</v>
      </c>
      <c r="I35" s="58">
        <v>766172</v>
      </c>
    </row>
    <row r="36" spans="1:9" x14ac:dyDescent="0.2">
      <c r="A36" s="185" t="s">
        <v>150</v>
      </c>
      <c r="B36" s="185"/>
      <c r="C36" s="185"/>
      <c r="D36" s="185"/>
      <c r="E36" s="185"/>
      <c r="F36" s="185"/>
      <c r="G36" s="17">
        <v>154</v>
      </c>
      <c r="H36" s="59">
        <f>SUM(H37:H46)</f>
        <v>49263799</v>
      </c>
      <c r="I36" s="59">
        <f>SUM(I37:I46)</f>
        <v>45324074</v>
      </c>
    </row>
    <row r="37" spans="1:9" x14ac:dyDescent="0.2">
      <c r="A37" s="183" t="s">
        <v>151</v>
      </c>
      <c r="B37" s="183"/>
      <c r="C37" s="183"/>
      <c r="D37" s="183"/>
      <c r="E37" s="183"/>
      <c r="F37" s="183"/>
      <c r="G37" s="16">
        <v>155</v>
      </c>
      <c r="H37" s="58">
        <v>48223108</v>
      </c>
      <c r="I37" s="58">
        <v>45016638</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628807</v>
      </c>
      <c r="I40" s="58">
        <v>148006</v>
      </c>
    </row>
    <row r="41" spans="1:9" ht="22.9" customHeight="1" x14ac:dyDescent="0.2">
      <c r="A41" s="183" t="s">
        <v>155</v>
      </c>
      <c r="B41" s="183"/>
      <c r="C41" s="183"/>
      <c r="D41" s="183"/>
      <c r="E41" s="183"/>
      <c r="F41" s="183"/>
      <c r="G41" s="16">
        <v>159</v>
      </c>
      <c r="H41" s="58">
        <v>153921</v>
      </c>
      <c r="I41" s="58">
        <v>835</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9778</v>
      </c>
      <c r="I43" s="58">
        <v>23873</v>
      </c>
    </row>
    <row r="44" spans="1:9" x14ac:dyDescent="0.2">
      <c r="A44" s="183" t="s">
        <v>158</v>
      </c>
      <c r="B44" s="183"/>
      <c r="C44" s="183"/>
      <c r="D44" s="183"/>
      <c r="E44" s="183"/>
      <c r="F44" s="183"/>
      <c r="G44" s="16">
        <v>162</v>
      </c>
      <c r="H44" s="58">
        <v>248145</v>
      </c>
      <c r="I44" s="58">
        <v>134722</v>
      </c>
    </row>
    <row r="45" spans="1:9" x14ac:dyDescent="0.2">
      <c r="A45" s="183" t="s">
        <v>159</v>
      </c>
      <c r="B45" s="183"/>
      <c r="C45" s="183"/>
      <c r="D45" s="183"/>
      <c r="E45" s="183"/>
      <c r="F45" s="183"/>
      <c r="G45" s="16">
        <v>163</v>
      </c>
      <c r="H45" s="58">
        <v>40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778636</v>
      </c>
      <c r="I47" s="59">
        <f>SUM(I48:I54)</f>
        <v>585336</v>
      </c>
    </row>
    <row r="48" spans="1:9" ht="23.45" customHeight="1" x14ac:dyDescent="0.2">
      <c r="A48" s="183" t="s">
        <v>162</v>
      </c>
      <c r="B48" s="183"/>
      <c r="C48" s="183"/>
      <c r="D48" s="183"/>
      <c r="E48" s="183"/>
      <c r="F48" s="183"/>
      <c r="G48" s="16">
        <v>166</v>
      </c>
      <c r="H48" s="58">
        <v>0</v>
      </c>
      <c r="I48" s="58">
        <v>125747</v>
      </c>
    </row>
    <row r="49" spans="1:9" x14ac:dyDescent="0.2">
      <c r="A49" s="240" t="s">
        <v>163</v>
      </c>
      <c r="B49" s="240"/>
      <c r="C49" s="240"/>
      <c r="D49" s="240"/>
      <c r="E49" s="240"/>
      <c r="F49" s="240"/>
      <c r="G49" s="16">
        <v>167</v>
      </c>
      <c r="H49" s="58">
        <v>46391</v>
      </c>
      <c r="I49" s="58">
        <v>31986</v>
      </c>
    </row>
    <row r="50" spans="1:9" x14ac:dyDescent="0.2">
      <c r="A50" s="240" t="s">
        <v>164</v>
      </c>
      <c r="B50" s="240"/>
      <c r="C50" s="240"/>
      <c r="D50" s="240"/>
      <c r="E50" s="240"/>
      <c r="F50" s="240"/>
      <c r="G50" s="16">
        <v>168</v>
      </c>
      <c r="H50" s="58">
        <v>400679</v>
      </c>
      <c r="I50" s="58">
        <v>23658</v>
      </c>
    </row>
    <row r="51" spans="1:9" x14ac:dyDescent="0.2">
      <c r="A51" s="240" t="s">
        <v>165</v>
      </c>
      <c r="B51" s="240"/>
      <c r="C51" s="240"/>
      <c r="D51" s="240"/>
      <c r="E51" s="240"/>
      <c r="F51" s="240"/>
      <c r="G51" s="16">
        <v>169</v>
      </c>
      <c r="H51" s="58">
        <v>331552</v>
      </c>
      <c r="I51" s="58">
        <v>403765</v>
      </c>
    </row>
    <row r="52" spans="1:9" x14ac:dyDescent="0.2">
      <c r="A52" s="240" t="s">
        <v>166</v>
      </c>
      <c r="B52" s="240"/>
      <c r="C52" s="240"/>
      <c r="D52" s="240"/>
      <c r="E52" s="240"/>
      <c r="F52" s="240"/>
      <c r="G52" s="16">
        <v>170</v>
      </c>
      <c r="H52" s="58">
        <v>0</v>
      </c>
      <c r="I52" s="58">
        <v>118</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14</v>
      </c>
      <c r="I54" s="58">
        <v>62</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116226295</v>
      </c>
      <c r="I59" s="59">
        <f>I7+I36+I55+I56</f>
        <v>128403053</v>
      </c>
    </row>
    <row r="60" spans="1:9" x14ac:dyDescent="0.2">
      <c r="A60" s="185" t="s">
        <v>174</v>
      </c>
      <c r="B60" s="185"/>
      <c r="C60" s="185"/>
      <c r="D60" s="185"/>
      <c r="E60" s="185"/>
      <c r="F60" s="185"/>
      <c r="G60" s="17">
        <v>178</v>
      </c>
      <c r="H60" s="59">
        <f>H13+H47+H57+H58</f>
        <v>74225663</v>
      </c>
      <c r="I60" s="59">
        <f>I13+I47+I57+I58</f>
        <v>82444084</v>
      </c>
    </row>
    <row r="61" spans="1:9" x14ac:dyDescent="0.2">
      <c r="A61" s="185" t="s">
        <v>175</v>
      </c>
      <c r="B61" s="185"/>
      <c r="C61" s="185"/>
      <c r="D61" s="185"/>
      <c r="E61" s="185"/>
      <c r="F61" s="185"/>
      <c r="G61" s="17">
        <v>179</v>
      </c>
      <c r="H61" s="59">
        <f>H59-H60</f>
        <v>42000632</v>
      </c>
      <c r="I61" s="59">
        <f>I59-I60</f>
        <v>45958969</v>
      </c>
    </row>
    <row r="62" spans="1:9" x14ac:dyDescent="0.2">
      <c r="A62" s="242" t="s">
        <v>176</v>
      </c>
      <c r="B62" s="242"/>
      <c r="C62" s="242"/>
      <c r="D62" s="242"/>
      <c r="E62" s="242"/>
      <c r="F62" s="242"/>
      <c r="G62" s="17">
        <v>180</v>
      </c>
      <c r="H62" s="59">
        <f>+IF((H59-H60)&gt;0,(H59-H60),0)</f>
        <v>42000632</v>
      </c>
      <c r="I62" s="59">
        <f>+IF((I59-I60)&gt;0,(I59-I60),0)</f>
        <v>45958969</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42000632</v>
      </c>
      <c r="I65" s="59">
        <f>I61-I64</f>
        <v>45958969</v>
      </c>
    </row>
    <row r="66" spans="1:9" x14ac:dyDescent="0.2">
      <c r="A66" s="242" t="s">
        <v>179</v>
      </c>
      <c r="B66" s="242"/>
      <c r="C66" s="242"/>
      <c r="D66" s="242"/>
      <c r="E66" s="242"/>
      <c r="F66" s="242"/>
      <c r="G66" s="17">
        <v>184</v>
      </c>
      <c r="H66" s="59">
        <f>+IF((H61-H64)&gt;0,(H61-H64),0)</f>
        <v>42000632</v>
      </c>
      <c r="I66" s="59">
        <f>+IF((I61-I64)&gt;0,(I61-I64),0)</f>
        <v>45958969</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42000632</v>
      </c>
      <c r="I88" s="52">
        <v>45958969</v>
      </c>
    </row>
    <row r="89" spans="1:9" ht="24.6" customHeight="1" x14ac:dyDescent="0.2">
      <c r="A89" s="231" t="s">
        <v>200</v>
      </c>
      <c r="B89" s="231"/>
      <c r="C89" s="231"/>
      <c r="D89" s="231"/>
      <c r="E89" s="231"/>
      <c r="F89" s="231"/>
      <c r="G89" s="17">
        <v>203</v>
      </c>
      <c r="H89" s="53">
        <f>SUM(H90:H97)</f>
        <v>917451</v>
      </c>
      <c r="I89" s="53">
        <f>SUM(I90:I97)</f>
        <v>533684</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917451</v>
      </c>
      <c r="I91" s="52">
        <v>533684</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917451</v>
      </c>
      <c r="I99" s="53">
        <f>I89-I98</f>
        <v>533684</v>
      </c>
    </row>
    <row r="100" spans="1:9" x14ac:dyDescent="0.2">
      <c r="A100" s="232" t="s">
        <v>210</v>
      </c>
      <c r="B100" s="232"/>
      <c r="C100" s="232"/>
      <c r="D100" s="232"/>
      <c r="E100" s="232"/>
      <c r="F100" s="232"/>
      <c r="G100" s="18">
        <v>214</v>
      </c>
      <c r="H100" s="54">
        <f>H88+H99</f>
        <v>42918083</v>
      </c>
      <c r="I100" s="54">
        <f>I88+I99</f>
        <v>46492653</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A3" sqref="A3:I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448</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446</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42000632</v>
      </c>
      <c r="I8" s="47">
        <v>45958969</v>
      </c>
    </row>
    <row r="9" spans="1:9" ht="12.75" customHeight="1" x14ac:dyDescent="0.2">
      <c r="A9" s="276" t="s">
        <v>219</v>
      </c>
      <c r="B9" s="277"/>
      <c r="C9" s="277"/>
      <c r="D9" s="277"/>
      <c r="E9" s="277"/>
      <c r="F9" s="278"/>
      <c r="G9" s="17">
        <v>2</v>
      </c>
      <c r="H9" s="48">
        <f>H10+H11+H12+H13+H14+H15+H16+H17</f>
        <v>-27611615</v>
      </c>
      <c r="I9" s="48">
        <f>I10+I11+I12+I13+I14+I15+I16+I17</f>
        <v>17577507</v>
      </c>
    </row>
    <row r="10" spans="1:9" ht="12.75" customHeight="1" x14ac:dyDescent="0.2">
      <c r="A10" s="273" t="s">
        <v>220</v>
      </c>
      <c r="B10" s="274"/>
      <c r="C10" s="274"/>
      <c r="D10" s="274"/>
      <c r="E10" s="274"/>
      <c r="F10" s="275"/>
      <c r="G10" s="22">
        <v>3</v>
      </c>
      <c r="H10" s="49">
        <v>17812295</v>
      </c>
      <c r="I10" s="49">
        <v>18620785</v>
      </c>
    </row>
    <row r="11" spans="1:9" ht="31.15" customHeight="1" x14ac:dyDescent="0.2">
      <c r="A11" s="273" t="s">
        <v>385</v>
      </c>
      <c r="B11" s="274"/>
      <c r="C11" s="274"/>
      <c r="D11" s="274"/>
      <c r="E11" s="274"/>
      <c r="F11" s="275"/>
      <c r="G11" s="22">
        <v>4</v>
      </c>
      <c r="H11" s="49">
        <v>436763</v>
      </c>
      <c r="I11" s="49">
        <v>-89256</v>
      </c>
    </row>
    <row r="12" spans="1:9" ht="28.15" customHeight="1" x14ac:dyDescent="0.2">
      <c r="A12" s="273" t="s">
        <v>386</v>
      </c>
      <c r="B12" s="274"/>
      <c r="C12" s="274"/>
      <c r="D12" s="274"/>
      <c r="E12" s="274"/>
      <c r="F12" s="275"/>
      <c r="G12" s="22">
        <v>5</v>
      </c>
      <c r="H12" s="49">
        <v>-40</v>
      </c>
      <c r="I12" s="49">
        <v>0</v>
      </c>
    </row>
    <row r="13" spans="1:9" ht="12.75" customHeight="1" x14ac:dyDescent="0.2">
      <c r="A13" s="273" t="s">
        <v>221</v>
      </c>
      <c r="B13" s="274"/>
      <c r="C13" s="274"/>
      <c r="D13" s="274"/>
      <c r="E13" s="274"/>
      <c r="F13" s="275"/>
      <c r="G13" s="22">
        <v>6</v>
      </c>
      <c r="H13" s="49">
        <v>-48861693</v>
      </c>
      <c r="I13" s="49">
        <v>-45188517</v>
      </c>
    </row>
    <row r="14" spans="1:9" ht="12.75" customHeight="1" x14ac:dyDescent="0.2">
      <c r="A14" s="273" t="s">
        <v>222</v>
      </c>
      <c r="B14" s="274"/>
      <c r="C14" s="274"/>
      <c r="D14" s="274"/>
      <c r="E14" s="274"/>
      <c r="F14" s="275"/>
      <c r="G14" s="22">
        <v>7</v>
      </c>
      <c r="H14" s="49">
        <v>400679</v>
      </c>
      <c r="I14" s="49">
        <v>149405</v>
      </c>
    </row>
    <row r="15" spans="1:9" ht="12.75" customHeight="1" x14ac:dyDescent="0.2">
      <c r="A15" s="273" t="s">
        <v>223</v>
      </c>
      <c r="B15" s="274"/>
      <c r="C15" s="274"/>
      <c r="D15" s="274"/>
      <c r="E15" s="274"/>
      <c r="F15" s="275"/>
      <c r="G15" s="22">
        <v>8</v>
      </c>
      <c r="H15" s="49">
        <v>-19628</v>
      </c>
      <c r="I15" s="49">
        <v>-121511</v>
      </c>
    </row>
    <row r="16" spans="1:9" ht="12.75" customHeight="1" x14ac:dyDescent="0.2">
      <c r="A16" s="273" t="s">
        <v>224</v>
      </c>
      <c r="B16" s="274"/>
      <c r="C16" s="274"/>
      <c r="D16" s="274"/>
      <c r="E16" s="274"/>
      <c r="F16" s="275"/>
      <c r="G16" s="22">
        <v>9</v>
      </c>
      <c r="H16" s="49">
        <v>-229519</v>
      </c>
      <c r="I16" s="49">
        <v>0</v>
      </c>
    </row>
    <row r="17" spans="1:9" ht="27.6" customHeight="1" x14ac:dyDescent="0.2">
      <c r="A17" s="273" t="s">
        <v>225</v>
      </c>
      <c r="B17" s="274"/>
      <c r="C17" s="274"/>
      <c r="D17" s="274"/>
      <c r="E17" s="274"/>
      <c r="F17" s="275"/>
      <c r="G17" s="22">
        <v>10</v>
      </c>
      <c r="H17" s="49">
        <v>2849528</v>
      </c>
      <c r="I17" s="49">
        <v>44206601</v>
      </c>
    </row>
    <row r="18" spans="1:9" ht="29.45" customHeight="1" x14ac:dyDescent="0.2">
      <c r="A18" s="252" t="s">
        <v>388</v>
      </c>
      <c r="B18" s="253"/>
      <c r="C18" s="253"/>
      <c r="D18" s="253"/>
      <c r="E18" s="253"/>
      <c r="F18" s="254"/>
      <c r="G18" s="17">
        <v>11</v>
      </c>
      <c r="H18" s="48">
        <f>H8+H9</f>
        <v>14389017</v>
      </c>
      <c r="I18" s="48">
        <f>I8+I9</f>
        <v>63536476</v>
      </c>
    </row>
    <row r="19" spans="1:9" ht="12.75" customHeight="1" x14ac:dyDescent="0.2">
      <c r="A19" s="276" t="s">
        <v>226</v>
      </c>
      <c r="B19" s="277"/>
      <c r="C19" s="277"/>
      <c r="D19" s="277"/>
      <c r="E19" s="277"/>
      <c r="F19" s="278"/>
      <c r="G19" s="17">
        <v>12</v>
      </c>
      <c r="H19" s="48">
        <f>H20+H21+H22+H23</f>
        <v>1364011</v>
      </c>
      <c r="I19" s="48">
        <f>I20+I21+I22+I23</f>
        <v>-9046628</v>
      </c>
    </row>
    <row r="20" spans="1:9" ht="12.75" customHeight="1" x14ac:dyDescent="0.2">
      <c r="A20" s="273" t="s">
        <v>227</v>
      </c>
      <c r="B20" s="274"/>
      <c r="C20" s="274"/>
      <c r="D20" s="274"/>
      <c r="E20" s="274"/>
      <c r="F20" s="275"/>
      <c r="G20" s="22">
        <v>13</v>
      </c>
      <c r="H20" s="49">
        <v>5694701</v>
      </c>
      <c r="I20" s="49">
        <v>-970600</v>
      </c>
    </row>
    <row r="21" spans="1:9" ht="12.75" customHeight="1" x14ac:dyDescent="0.2">
      <c r="A21" s="273" t="s">
        <v>228</v>
      </c>
      <c r="B21" s="274"/>
      <c r="C21" s="274"/>
      <c r="D21" s="274"/>
      <c r="E21" s="274"/>
      <c r="F21" s="275"/>
      <c r="G21" s="22">
        <v>14</v>
      </c>
      <c r="H21" s="49">
        <v>-3980380</v>
      </c>
      <c r="I21" s="49">
        <v>-7080863</v>
      </c>
    </row>
    <row r="22" spans="1:9" ht="12.75" customHeight="1" x14ac:dyDescent="0.2">
      <c r="A22" s="273" t="s">
        <v>229</v>
      </c>
      <c r="B22" s="274"/>
      <c r="C22" s="274"/>
      <c r="D22" s="274"/>
      <c r="E22" s="274"/>
      <c r="F22" s="275"/>
      <c r="G22" s="22">
        <v>15</v>
      </c>
      <c r="H22" s="49">
        <v>-1348363</v>
      </c>
      <c r="I22" s="49">
        <v>949063</v>
      </c>
    </row>
    <row r="23" spans="1:9" ht="12.75" customHeight="1" x14ac:dyDescent="0.2">
      <c r="A23" s="273" t="s">
        <v>230</v>
      </c>
      <c r="B23" s="274"/>
      <c r="C23" s="274"/>
      <c r="D23" s="274"/>
      <c r="E23" s="274"/>
      <c r="F23" s="275"/>
      <c r="G23" s="22">
        <v>16</v>
      </c>
      <c r="H23" s="49">
        <v>998053</v>
      </c>
      <c r="I23" s="49">
        <v>-1944228</v>
      </c>
    </row>
    <row r="24" spans="1:9" ht="12.75" customHeight="1" x14ac:dyDescent="0.2">
      <c r="A24" s="252" t="s">
        <v>231</v>
      </c>
      <c r="B24" s="253"/>
      <c r="C24" s="253"/>
      <c r="D24" s="253"/>
      <c r="E24" s="253"/>
      <c r="F24" s="254"/>
      <c r="G24" s="17">
        <v>17</v>
      </c>
      <c r="H24" s="48">
        <f>H18+H19</f>
        <v>15753028</v>
      </c>
      <c r="I24" s="48">
        <f>I18+I19</f>
        <v>54489848</v>
      </c>
    </row>
    <row r="25" spans="1:9" ht="12.75" customHeight="1" x14ac:dyDescent="0.2">
      <c r="A25" s="264" t="s">
        <v>232</v>
      </c>
      <c r="B25" s="265"/>
      <c r="C25" s="265"/>
      <c r="D25" s="265"/>
      <c r="E25" s="265"/>
      <c r="F25" s="266"/>
      <c r="G25" s="22">
        <v>18</v>
      </c>
      <c r="H25" s="49">
        <v>-400679</v>
      </c>
      <c r="I25" s="49">
        <v>-149405</v>
      </c>
    </row>
    <row r="26" spans="1:9" ht="12.75" customHeight="1" x14ac:dyDescent="0.2">
      <c r="A26" s="264" t="s">
        <v>233</v>
      </c>
      <c r="B26" s="265"/>
      <c r="C26" s="265"/>
      <c r="D26" s="265"/>
      <c r="E26" s="265"/>
      <c r="F26" s="266"/>
      <c r="G26" s="22">
        <v>19</v>
      </c>
      <c r="H26" s="49">
        <v>0</v>
      </c>
      <c r="I26" s="49">
        <v>-26819</v>
      </c>
    </row>
    <row r="27" spans="1:9" ht="28.9" customHeight="1" x14ac:dyDescent="0.2">
      <c r="A27" s="255" t="s">
        <v>234</v>
      </c>
      <c r="B27" s="256"/>
      <c r="C27" s="256"/>
      <c r="D27" s="256"/>
      <c r="E27" s="256"/>
      <c r="F27" s="257"/>
      <c r="G27" s="18">
        <v>20</v>
      </c>
      <c r="H27" s="50">
        <f>H24+H25+H26</f>
        <v>15352349</v>
      </c>
      <c r="I27" s="50">
        <f>I24+I25+I26</f>
        <v>54313624</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246686</v>
      </c>
      <c r="I29" s="51">
        <v>314187</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638585</v>
      </c>
      <c r="I31" s="52">
        <v>171879</v>
      </c>
    </row>
    <row r="32" spans="1:9" ht="12.75" customHeight="1" x14ac:dyDescent="0.2">
      <c r="A32" s="264" t="s">
        <v>239</v>
      </c>
      <c r="B32" s="265"/>
      <c r="C32" s="265"/>
      <c r="D32" s="265"/>
      <c r="E32" s="265"/>
      <c r="F32" s="266"/>
      <c r="G32" s="22">
        <v>24</v>
      </c>
      <c r="H32" s="52">
        <v>48223108</v>
      </c>
      <c r="I32" s="52">
        <v>45016638</v>
      </c>
    </row>
    <row r="33" spans="1:9" ht="12.75" customHeight="1" x14ac:dyDescent="0.2">
      <c r="A33" s="264" t="s">
        <v>240</v>
      </c>
      <c r="B33" s="265"/>
      <c r="C33" s="265"/>
      <c r="D33" s="265"/>
      <c r="E33" s="265"/>
      <c r="F33" s="266"/>
      <c r="G33" s="22">
        <v>25</v>
      </c>
      <c r="H33" s="52">
        <v>8966211</v>
      </c>
      <c r="I33" s="52">
        <v>0</v>
      </c>
    </row>
    <row r="34" spans="1:9" ht="12.75" customHeight="1" x14ac:dyDescent="0.2">
      <c r="A34" s="264" t="s">
        <v>241</v>
      </c>
      <c r="B34" s="265"/>
      <c r="C34" s="265"/>
      <c r="D34" s="265"/>
      <c r="E34" s="265"/>
      <c r="F34" s="266"/>
      <c r="G34" s="22">
        <v>26</v>
      </c>
      <c r="H34" s="52">
        <v>59703</v>
      </c>
      <c r="I34" s="52">
        <v>252677</v>
      </c>
    </row>
    <row r="35" spans="1:9" ht="27.6" customHeight="1" x14ac:dyDescent="0.2">
      <c r="A35" s="252" t="s">
        <v>242</v>
      </c>
      <c r="B35" s="253"/>
      <c r="C35" s="253"/>
      <c r="D35" s="253"/>
      <c r="E35" s="253"/>
      <c r="F35" s="254"/>
      <c r="G35" s="17">
        <v>27</v>
      </c>
      <c r="H35" s="53">
        <f>H29+H30+H31+H32+H33+H34</f>
        <v>58134293</v>
      </c>
      <c r="I35" s="53">
        <f>I29+I30+I31+I32+I33+I34</f>
        <v>45755381</v>
      </c>
    </row>
    <row r="36" spans="1:9" ht="26.45" customHeight="1" x14ac:dyDescent="0.2">
      <c r="A36" s="264" t="s">
        <v>243</v>
      </c>
      <c r="B36" s="265"/>
      <c r="C36" s="265"/>
      <c r="D36" s="265"/>
      <c r="E36" s="265"/>
      <c r="F36" s="266"/>
      <c r="G36" s="22">
        <v>28</v>
      </c>
      <c r="H36" s="52">
        <v>-5845807</v>
      </c>
      <c r="I36" s="52">
        <v>-76660393</v>
      </c>
    </row>
    <row r="37" spans="1:9" ht="12.75" customHeight="1" x14ac:dyDescent="0.2">
      <c r="A37" s="264" t="s">
        <v>244</v>
      </c>
      <c r="B37" s="265"/>
      <c r="C37" s="265"/>
      <c r="D37" s="265"/>
      <c r="E37" s="265"/>
      <c r="F37" s="266"/>
      <c r="G37" s="22">
        <v>29</v>
      </c>
      <c r="H37" s="52">
        <v>-12436134</v>
      </c>
      <c r="I37" s="52">
        <v>0</v>
      </c>
    </row>
    <row r="38" spans="1:9" ht="12.75" customHeight="1" x14ac:dyDescent="0.2">
      <c r="A38" s="264" t="s">
        <v>245</v>
      </c>
      <c r="B38" s="265"/>
      <c r="C38" s="265"/>
      <c r="D38" s="265"/>
      <c r="E38" s="265"/>
      <c r="F38" s="266"/>
      <c r="G38" s="22">
        <v>30</v>
      </c>
      <c r="H38" s="52">
        <v>0</v>
      </c>
      <c r="I38" s="52">
        <v>-16932140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-18281941</v>
      </c>
      <c r="I41" s="53">
        <f>I36+I37+I38+I39+I40</f>
        <v>-93592533</v>
      </c>
    </row>
    <row r="42" spans="1:9" ht="30.6" customHeight="1" x14ac:dyDescent="0.2">
      <c r="A42" s="255" t="s">
        <v>249</v>
      </c>
      <c r="B42" s="256"/>
      <c r="C42" s="256"/>
      <c r="D42" s="256"/>
      <c r="E42" s="256"/>
      <c r="F42" s="257"/>
      <c r="G42" s="18">
        <v>34</v>
      </c>
      <c r="H42" s="54">
        <f>H35+H41</f>
        <v>39852352</v>
      </c>
      <c r="I42" s="54">
        <f>I35+I41</f>
        <v>-47837152</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0</v>
      </c>
      <c r="I46" s="52">
        <v>17653368</v>
      </c>
    </row>
    <row r="47" spans="1:9" ht="12.75" customHeight="1" x14ac:dyDescent="0.2">
      <c r="A47" s="264" t="s">
        <v>254</v>
      </c>
      <c r="B47" s="265"/>
      <c r="C47" s="265"/>
      <c r="D47" s="265"/>
      <c r="E47" s="265"/>
      <c r="F47" s="266"/>
      <c r="G47" s="22">
        <v>38</v>
      </c>
      <c r="H47" s="52">
        <v>2978069</v>
      </c>
      <c r="I47" s="52">
        <v>0</v>
      </c>
    </row>
    <row r="48" spans="1:9" ht="25.9" customHeight="1" x14ac:dyDescent="0.2">
      <c r="A48" s="252" t="s">
        <v>255</v>
      </c>
      <c r="B48" s="253"/>
      <c r="C48" s="253"/>
      <c r="D48" s="253"/>
      <c r="E48" s="253"/>
      <c r="F48" s="254"/>
      <c r="G48" s="17">
        <v>39</v>
      </c>
      <c r="H48" s="53">
        <f>H44+H45+H46+H47</f>
        <v>2978069</v>
      </c>
      <c r="I48" s="53">
        <f>I44+I45+I46+I47</f>
        <v>17653368</v>
      </c>
    </row>
    <row r="49" spans="1:9" ht="24.6" customHeight="1" x14ac:dyDescent="0.2">
      <c r="A49" s="264" t="s">
        <v>387</v>
      </c>
      <c r="B49" s="265"/>
      <c r="C49" s="265"/>
      <c r="D49" s="265"/>
      <c r="E49" s="265"/>
      <c r="F49" s="266"/>
      <c r="G49" s="22">
        <v>40</v>
      </c>
      <c r="H49" s="52">
        <v>-40833333</v>
      </c>
      <c r="I49" s="52">
        <v>0</v>
      </c>
    </row>
    <row r="50" spans="1:9" ht="12.75" customHeight="1" x14ac:dyDescent="0.2">
      <c r="A50" s="264" t="s">
        <v>256</v>
      </c>
      <c r="B50" s="265"/>
      <c r="C50" s="265"/>
      <c r="D50" s="265"/>
      <c r="E50" s="265"/>
      <c r="F50" s="266"/>
      <c r="G50" s="22">
        <v>41</v>
      </c>
      <c r="H50" s="52">
        <v>-12927376</v>
      </c>
      <c r="I50" s="52">
        <v>-12937392</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-4584490</v>
      </c>
      <c r="I52" s="52">
        <v>-8427605</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-58345199</v>
      </c>
      <c r="I54" s="53">
        <f>I49+I50+I51+I52+I53</f>
        <v>-21364997</v>
      </c>
    </row>
    <row r="55" spans="1:9" ht="27.6" customHeight="1" x14ac:dyDescent="0.2">
      <c r="A55" s="267" t="s">
        <v>261</v>
      </c>
      <c r="B55" s="268"/>
      <c r="C55" s="268"/>
      <c r="D55" s="268"/>
      <c r="E55" s="268"/>
      <c r="F55" s="269"/>
      <c r="G55" s="17">
        <v>46</v>
      </c>
      <c r="H55" s="53">
        <f>H48+H54</f>
        <v>-55367130</v>
      </c>
      <c r="I55" s="53">
        <f>I48+I54</f>
        <v>-3711629</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-162429</v>
      </c>
      <c r="I57" s="53">
        <f>I27+I42+I55+I56</f>
        <v>2764843</v>
      </c>
    </row>
    <row r="58" spans="1:9" ht="15.6" customHeight="1" x14ac:dyDescent="0.2">
      <c r="A58" s="270" t="s">
        <v>264</v>
      </c>
      <c r="B58" s="271"/>
      <c r="C58" s="271"/>
      <c r="D58" s="271"/>
      <c r="E58" s="271"/>
      <c r="F58" s="272"/>
      <c r="G58" s="22">
        <v>49</v>
      </c>
      <c r="H58" s="52">
        <v>421014</v>
      </c>
      <c r="I58" s="52">
        <v>258585</v>
      </c>
    </row>
    <row r="59" spans="1:9" ht="28.9" customHeight="1" x14ac:dyDescent="0.2">
      <c r="A59" s="255" t="s">
        <v>265</v>
      </c>
      <c r="B59" s="256"/>
      <c r="C59" s="256"/>
      <c r="D59" s="256"/>
      <c r="E59" s="256"/>
      <c r="F59" s="257"/>
      <c r="G59" s="18">
        <v>50</v>
      </c>
      <c r="H59" s="54">
        <f>H57+H58</f>
        <v>258585</v>
      </c>
      <c r="I59" s="54">
        <f>I57+I58</f>
        <v>3023428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A4" sqref="A4:I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D10" zoomScaleNormal="100" zoomScaleSheetLayoutView="100" workbookViewId="0">
      <selection activeCell="T49" sqref="T49"/>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43101</v>
      </c>
      <c r="F2" s="6" t="s">
        <v>0</v>
      </c>
      <c r="G2" s="5">
        <v>43465</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60000000</v>
      </c>
      <c r="I7" s="77">
        <v>37089626</v>
      </c>
      <c r="J7" s="77">
        <v>3000000</v>
      </c>
      <c r="K7" s="77">
        <v>5238075</v>
      </c>
      <c r="L7" s="77">
        <v>5238075</v>
      </c>
      <c r="M7" s="77">
        <v>15000000</v>
      </c>
      <c r="N7" s="77">
        <v>43052907</v>
      </c>
      <c r="O7" s="77">
        <v>1240150</v>
      </c>
      <c r="P7" s="77">
        <v>0</v>
      </c>
      <c r="Q7" s="77">
        <v>0</v>
      </c>
      <c r="R7" s="77">
        <v>0</v>
      </c>
      <c r="S7" s="77">
        <v>160403008</v>
      </c>
      <c r="T7" s="77">
        <v>35032284</v>
      </c>
      <c r="U7" s="78">
        <f>H7+I7+J7+K7-L7+M7+N7+O7+P7+Q7+R7+S7+T7</f>
        <v>354817975</v>
      </c>
      <c r="V7" s="77">
        <v>0</v>
      </c>
      <c r="W7" s="78">
        <f>U7+V7</f>
        <v>354817975</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165141</v>
      </c>
      <c r="P9" s="77">
        <v>0</v>
      </c>
      <c r="Q9" s="77">
        <v>0</v>
      </c>
      <c r="R9" s="77">
        <v>0</v>
      </c>
      <c r="S9" s="77">
        <v>0</v>
      </c>
      <c r="T9" s="77">
        <v>0</v>
      </c>
      <c r="U9" s="78">
        <f t="shared" si="0"/>
        <v>165141</v>
      </c>
      <c r="V9" s="77">
        <v>0</v>
      </c>
      <c r="W9" s="78">
        <f t="shared" si="1"/>
        <v>165141</v>
      </c>
    </row>
    <row r="10" spans="1:23" ht="22.5" customHeight="1" x14ac:dyDescent="0.2">
      <c r="A10" s="305" t="s">
        <v>379</v>
      </c>
      <c r="B10" s="305"/>
      <c r="C10" s="305"/>
      <c r="D10" s="305"/>
      <c r="E10" s="305"/>
      <c r="F10" s="305"/>
      <c r="G10" s="9">
        <v>4</v>
      </c>
      <c r="H10" s="79">
        <f>H7+H8+H9</f>
        <v>60000000</v>
      </c>
      <c r="I10" s="79">
        <f t="shared" ref="I10:W10" si="2">I7+I8+I9</f>
        <v>37089626</v>
      </c>
      <c r="J10" s="79">
        <f t="shared" si="2"/>
        <v>3000000</v>
      </c>
      <c r="K10" s="79">
        <f t="shared" si="2"/>
        <v>5238075</v>
      </c>
      <c r="L10" s="79">
        <f t="shared" si="2"/>
        <v>5238075</v>
      </c>
      <c r="M10" s="79">
        <f t="shared" si="2"/>
        <v>15000000</v>
      </c>
      <c r="N10" s="79">
        <f t="shared" si="2"/>
        <v>43052907</v>
      </c>
      <c r="O10" s="79">
        <f t="shared" si="2"/>
        <v>1405291</v>
      </c>
      <c r="P10" s="79">
        <f t="shared" si="2"/>
        <v>0</v>
      </c>
      <c r="Q10" s="79">
        <f t="shared" si="2"/>
        <v>0</v>
      </c>
      <c r="R10" s="79">
        <f t="shared" si="2"/>
        <v>0</v>
      </c>
      <c r="S10" s="79">
        <f t="shared" si="2"/>
        <v>160403008</v>
      </c>
      <c r="T10" s="79">
        <f t="shared" si="2"/>
        <v>35032284</v>
      </c>
      <c r="U10" s="79">
        <f t="shared" si="2"/>
        <v>354983116</v>
      </c>
      <c r="V10" s="79">
        <f t="shared" si="2"/>
        <v>0</v>
      </c>
      <c r="W10" s="79">
        <f t="shared" si="2"/>
        <v>354983116</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42000632</v>
      </c>
      <c r="U11" s="78">
        <f>H11+I11+J11+K11-L11+M11+N11+O11+P11+Q11+R11+S11+T11</f>
        <v>42000632</v>
      </c>
      <c r="V11" s="77">
        <v>0</v>
      </c>
      <c r="W11" s="78">
        <f t="shared" ref="W11:W28" si="3">U11+V11</f>
        <v>42000632</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-917451</v>
      </c>
      <c r="P13" s="81">
        <v>0</v>
      </c>
      <c r="Q13" s="81">
        <v>0</v>
      </c>
      <c r="R13" s="81">
        <v>0</v>
      </c>
      <c r="S13" s="77">
        <v>917451</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4584490</v>
      </c>
      <c r="L24" s="77">
        <v>4584490</v>
      </c>
      <c r="M24" s="77">
        <v>0</v>
      </c>
      <c r="N24" s="77">
        <v>-4584490</v>
      </c>
      <c r="O24" s="77">
        <v>0</v>
      </c>
      <c r="P24" s="77">
        <v>0</v>
      </c>
      <c r="Q24" s="77">
        <v>0</v>
      </c>
      <c r="R24" s="77">
        <v>0</v>
      </c>
      <c r="S24" s="77">
        <v>0</v>
      </c>
      <c r="T24" s="77">
        <v>0</v>
      </c>
      <c r="U24" s="78">
        <f t="shared" si="4"/>
        <v>-4584490</v>
      </c>
      <c r="V24" s="77">
        <v>0</v>
      </c>
      <c r="W24" s="78">
        <f t="shared" si="3"/>
        <v>-4584490</v>
      </c>
    </row>
    <row r="25" spans="1:23" x14ac:dyDescent="0.2">
      <c r="A25" s="299" t="s">
        <v>345</v>
      </c>
      <c r="B25" s="299"/>
      <c r="C25" s="299"/>
      <c r="D25" s="299"/>
      <c r="E25" s="299"/>
      <c r="F25" s="299"/>
      <c r="G25" s="8">
        <v>19</v>
      </c>
      <c r="H25" s="77">
        <v>0</v>
      </c>
      <c r="I25" s="77">
        <v>0</v>
      </c>
      <c r="J25" s="77">
        <v>0</v>
      </c>
      <c r="K25" s="77">
        <v>-2851319</v>
      </c>
      <c r="L25" s="77">
        <v>-2851319</v>
      </c>
      <c r="M25" s="77">
        <v>0</v>
      </c>
      <c r="N25" s="77">
        <v>2851319</v>
      </c>
      <c r="O25" s="77">
        <v>0</v>
      </c>
      <c r="P25" s="77">
        <v>0</v>
      </c>
      <c r="Q25" s="77">
        <v>0</v>
      </c>
      <c r="R25" s="77">
        <v>0</v>
      </c>
      <c r="S25" s="77">
        <v>-12929927</v>
      </c>
      <c r="T25" s="77">
        <v>0</v>
      </c>
      <c r="U25" s="78">
        <f t="shared" si="4"/>
        <v>-10078608</v>
      </c>
      <c r="V25" s="77">
        <v>0</v>
      </c>
      <c r="W25" s="78">
        <f t="shared" si="3"/>
        <v>-10078608</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2550</v>
      </c>
      <c r="T26" s="77">
        <v>0</v>
      </c>
      <c r="U26" s="78">
        <f t="shared" si="4"/>
        <v>2550</v>
      </c>
      <c r="V26" s="77">
        <v>0</v>
      </c>
      <c r="W26" s="78">
        <f t="shared" si="3"/>
        <v>2550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35032284</v>
      </c>
      <c r="T27" s="77">
        <v>-35032284</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60000000</v>
      </c>
      <c r="I29" s="80">
        <f t="shared" ref="I29:W29" si="5">SUM(I10:I28)</f>
        <v>37089626</v>
      </c>
      <c r="J29" s="80">
        <f t="shared" si="5"/>
        <v>3000000</v>
      </c>
      <c r="K29" s="80">
        <f t="shared" si="5"/>
        <v>6971246</v>
      </c>
      <c r="L29" s="80">
        <f t="shared" si="5"/>
        <v>6971246</v>
      </c>
      <c r="M29" s="80">
        <f t="shared" si="5"/>
        <v>15000000</v>
      </c>
      <c r="N29" s="80">
        <f t="shared" si="5"/>
        <v>41319736</v>
      </c>
      <c r="O29" s="80">
        <f t="shared" si="5"/>
        <v>487840</v>
      </c>
      <c r="P29" s="80">
        <f t="shared" si="5"/>
        <v>0</v>
      </c>
      <c r="Q29" s="80">
        <f t="shared" si="5"/>
        <v>0</v>
      </c>
      <c r="R29" s="80">
        <f t="shared" si="5"/>
        <v>0</v>
      </c>
      <c r="S29" s="80">
        <f t="shared" si="5"/>
        <v>183425366</v>
      </c>
      <c r="T29" s="80">
        <f t="shared" si="5"/>
        <v>42000632</v>
      </c>
      <c r="U29" s="80">
        <f t="shared" si="5"/>
        <v>382323200</v>
      </c>
      <c r="V29" s="80">
        <f t="shared" si="5"/>
        <v>0</v>
      </c>
      <c r="W29" s="80">
        <f t="shared" si="5"/>
        <v>382323200</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-917451</v>
      </c>
      <c r="P31" s="79">
        <f t="shared" si="6"/>
        <v>0</v>
      </c>
      <c r="Q31" s="79">
        <f t="shared" si="6"/>
        <v>0</v>
      </c>
      <c r="R31" s="79">
        <f t="shared" si="6"/>
        <v>0</v>
      </c>
      <c r="S31" s="79">
        <f t="shared" si="6"/>
        <v>917451</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-917451</v>
      </c>
      <c r="P32" s="79">
        <f t="shared" si="7"/>
        <v>0</v>
      </c>
      <c r="Q32" s="79">
        <f t="shared" si="7"/>
        <v>0</v>
      </c>
      <c r="R32" s="79">
        <f t="shared" si="7"/>
        <v>0</v>
      </c>
      <c r="S32" s="79">
        <f t="shared" si="7"/>
        <v>917451</v>
      </c>
      <c r="T32" s="79">
        <f t="shared" si="7"/>
        <v>42000632</v>
      </c>
      <c r="U32" s="79">
        <f t="shared" si="7"/>
        <v>42000632</v>
      </c>
      <c r="V32" s="79">
        <f t="shared" si="7"/>
        <v>0</v>
      </c>
      <c r="W32" s="79">
        <f t="shared" si="7"/>
        <v>42000632</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1733171</v>
      </c>
      <c r="L33" s="80">
        <f t="shared" si="8"/>
        <v>1733171</v>
      </c>
      <c r="M33" s="80">
        <f t="shared" si="8"/>
        <v>0</v>
      </c>
      <c r="N33" s="80">
        <f t="shared" si="8"/>
        <v>-1733171</v>
      </c>
      <c r="O33" s="80">
        <f t="shared" si="8"/>
        <v>0</v>
      </c>
      <c r="P33" s="80">
        <f t="shared" si="8"/>
        <v>0</v>
      </c>
      <c r="Q33" s="80">
        <f t="shared" si="8"/>
        <v>0</v>
      </c>
      <c r="R33" s="80">
        <f t="shared" si="8"/>
        <v>0</v>
      </c>
      <c r="S33" s="80">
        <f t="shared" si="8"/>
        <v>22104907</v>
      </c>
      <c r="T33" s="80">
        <f t="shared" si="8"/>
        <v>-35032284</v>
      </c>
      <c r="U33" s="80">
        <f t="shared" si="8"/>
        <v>-14660548</v>
      </c>
      <c r="V33" s="80">
        <f t="shared" si="8"/>
        <v>0</v>
      </c>
      <c r="W33" s="80">
        <f t="shared" si="8"/>
        <v>-14660548</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60000000</v>
      </c>
      <c r="I35" s="77">
        <v>37089626</v>
      </c>
      <c r="J35" s="77">
        <v>3000000</v>
      </c>
      <c r="K35" s="77">
        <v>6971246</v>
      </c>
      <c r="L35" s="77">
        <v>6971246</v>
      </c>
      <c r="M35" s="77">
        <v>15000000</v>
      </c>
      <c r="N35" s="77">
        <v>41319736</v>
      </c>
      <c r="O35" s="77">
        <v>487840</v>
      </c>
      <c r="P35" s="77">
        <v>0</v>
      </c>
      <c r="Q35" s="77">
        <v>0</v>
      </c>
      <c r="R35" s="77">
        <v>0</v>
      </c>
      <c r="S35" s="77">
        <v>183425366</v>
      </c>
      <c r="T35" s="77">
        <v>42000632</v>
      </c>
      <c r="U35" s="78">
        <f t="shared" ref="U35:U37" si="9">H35+I35+J35+K35-L35+M35+N35+O35+P35+Q35+R35+S35+T35</f>
        <v>382323200</v>
      </c>
      <c r="V35" s="77">
        <v>0</v>
      </c>
      <c r="W35" s="78">
        <f t="shared" ref="W35:W37" si="10">U35+V35</f>
        <v>382323200</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96063</v>
      </c>
      <c r="P37" s="77">
        <v>0</v>
      </c>
      <c r="Q37" s="77">
        <v>0</v>
      </c>
      <c r="R37" s="77">
        <v>0</v>
      </c>
      <c r="S37" s="77">
        <v>0</v>
      </c>
      <c r="T37" s="77">
        <v>0</v>
      </c>
      <c r="U37" s="78">
        <f t="shared" si="9"/>
        <v>96063</v>
      </c>
      <c r="V37" s="77">
        <v>0</v>
      </c>
      <c r="W37" s="78">
        <f t="shared" si="10"/>
        <v>96063</v>
      </c>
    </row>
    <row r="38" spans="1:23" ht="25.5" customHeight="1" x14ac:dyDescent="0.2">
      <c r="A38" s="305" t="s">
        <v>382</v>
      </c>
      <c r="B38" s="305"/>
      <c r="C38" s="305"/>
      <c r="D38" s="305"/>
      <c r="E38" s="305"/>
      <c r="F38" s="305"/>
      <c r="G38" s="9">
        <v>30</v>
      </c>
      <c r="H38" s="79">
        <f>H35+H36+H37</f>
        <v>60000000</v>
      </c>
      <c r="I38" s="79">
        <f t="shared" ref="I38:W38" si="11">I35+I36+I37</f>
        <v>37089626</v>
      </c>
      <c r="J38" s="79">
        <f t="shared" si="11"/>
        <v>3000000</v>
      </c>
      <c r="K38" s="79">
        <f t="shared" si="11"/>
        <v>6971246</v>
      </c>
      <c r="L38" s="79">
        <f t="shared" si="11"/>
        <v>6971246</v>
      </c>
      <c r="M38" s="79">
        <f t="shared" si="11"/>
        <v>15000000</v>
      </c>
      <c r="N38" s="79">
        <f t="shared" si="11"/>
        <v>41319736</v>
      </c>
      <c r="O38" s="79">
        <f t="shared" si="11"/>
        <v>583903</v>
      </c>
      <c r="P38" s="79">
        <f t="shared" si="11"/>
        <v>0</v>
      </c>
      <c r="Q38" s="79">
        <f t="shared" si="11"/>
        <v>0</v>
      </c>
      <c r="R38" s="79">
        <f t="shared" si="11"/>
        <v>0</v>
      </c>
      <c r="S38" s="79">
        <f t="shared" si="11"/>
        <v>183425366</v>
      </c>
      <c r="T38" s="79">
        <f t="shared" si="11"/>
        <v>42000632</v>
      </c>
      <c r="U38" s="79">
        <f t="shared" si="11"/>
        <v>382419263</v>
      </c>
      <c r="V38" s="79">
        <f t="shared" si="11"/>
        <v>0</v>
      </c>
      <c r="W38" s="79">
        <f t="shared" si="11"/>
        <v>382419263</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45958969</v>
      </c>
      <c r="U39" s="78">
        <f t="shared" ref="U39:U56" si="12">H39+I39+J39+K39-L39+M39+N39+O39+P39+Q39+R39+S39+T39</f>
        <v>45958969</v>
      </c>
      <c r="V39" s="77">
        <v>0</v>
      </c>
      <c r="W39" s="78">
        <f t="shared" ref="W39:W56" si="13">U39+V39</f>
        <v>45958969</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-533684</v>
      </c>
      <c r="P41" s="81">
        <v>0</v>
      </c>
      <c r="Q41" s="81">
        <v>0</v>
      </c>
      <c r="R41" s="81">
        <v>0</v>
      </c>
      <c r="S41" s="77">
        <v>533684</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931468</v>
      </c>
      <c r="T47" s="77">
        <v>0</v>
      </c>
      <c r="U47" s="78">
        <f t="shared" si="12"/>
        <v>931468</v>
      </c>
      <c r="V47" s="77">
        <v>0</v>
      </c>
      <c r="W47" s="78">
        <f t="shared" si="13"/>
        <v>931468</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8427605</v>
      </c>
      <c r="L52" s="77">
        <v>8427605</v>
      </c>
      <c r="M52" s="77">
        <v>0</v>
      </c>
      <c r="N52" s="77">
        <v>-8427605</v>
      </c>
      <c r="O52" s="77">
        <v>0</v>
      </c>
      <c r="P52" s="77">
        <v>0</v>
      </c>
      <c r="Q52" s="77">
        <v>0</v>
      </c>
      <c r="R52" s="77">
        <v>0</v>
      </c>
      <c r="S52" s="77">
        <v>0</v>
      </c>
      <c r="T52" s="77">
        <v>0</v>
      </c>
      <c r="U52" s="78">
        <f t="shared" si="12"/>
        <v>-8427605</v>
      </c>
      <c r="V52" s="77">
        <v>0</v>
      </c>
      <c r="W52" s="78">
        <f t="shared" si="13"/>
        <v>-8427605</v>
      </c>
    </row>
    <row r="53" spans="1:23" x14ac:dyDescent="0.2">
      <c r="A53" s="299" t="s">
        <v>345</v>
      </c>
      <c r="B53" s="299"/>
      <c r="C53" s="299"/>
      <c r="D53" s="299"/>
      <c r="E53" s="299"/>
      <c r="F53" s="299"/>
      <c r="G53" s="8">
        <v>45</v>
      </c>
      <c r="H53" s="77">
        <v>0</v>
      </c>
      <c r="I53" s="77">
        <v>0</v>
      </c>
      <c r="J53" s="77">
        <v>0</v>
      </c>
      <c r="K53" s="77">
        <v>-3016582</v>
      </c>
      <c r="L53" s="77">
        <v>-3016582</v>
      </c>
      <c r="M53" s="77">
        <v>0</v>
      </c>
      <c r="N53" s="77">
        <v>3016582</v>
      </c>
      <c r="O53" s="77">
        <v>0</v>
      </c>
      <c r="P53" s="77">
        <v>0</v>
      </c>
      <c r="Q53" s="77">
        <v>0</v>
      </c>
      <c r="R53" s="77">
        <v>0</v>
      </c>
      <c r="S53" s="77">
        <v>-12905794</v>
      </c>
      <c r="T53" s="77">
        <v>0</v>
      </c>
      <c r="U53" s="78">
        <f t="shared" si="12"/>
        <v>-9889212</v>
      </c>
      <c r="V53" s="77">
        <v>0</v>
      </c>
      <c r="W53" s="78">
        <f t="shared" si="13"/>
        <v>-9889212</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42000632</v>
      </c>
      <c r="T55" s="77">
        <v>-42000632</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60000000</v>
      </c>
      <c r="I57" s="80">
        <f t="shared" ref="I57:W57" si="14">SUM(I38:I56)</f>
        <v>37089626</v>
      </c>
      <c r="J57" s="80">
        <f t="shared" si="14"/>
        <v>3000000</v>
      </c>
      <c r="K57" s="80">
        <f t="shared" si="14"/>
        <v>12382269</v>
      </c>
      <c r="L57" s="80">
        <f t="shared" si="14"/>
        <v>12382269</v>
      </c>
      <c r="M57" s="80">
        <f t="shared" si="14"/>
        <v>15000000</v>
      </c>
      <c r="N57" s="80">
        <f t="shared" si="14"/>
        <v>35908713</v>
      </c>
      <c r="O57" s="80">
        <f t="shared" si="14"/>
        <v>50219</v>
      </c>
      <c r="P57" s="80">
        <f t="shared" si="14"/>
        <v>0</v>
      </c>
      <c r="Q57" s="80">
        <f t="shared" si="14"/>
        <v>0</v>
      </c>
      <c r="R57" s="80">
        <f t="shared" si="14"/>
        <v>0</v>
      </c>
      <c r="S57" s="80">
        <f t="shared" si="14"/>
        <v>213985356</v>
      </c>
      <c r="T57" s="80">
        <f t="shared" si="14"/>
        <v>45958969</v>
      </c>
      <c r="U57" s="80">
        <f t="shared" si="14"/>
        <v>410992883</v>
      </c>
      <c r="V57" s="80">
        <f t="shared" si="14"/>
        <v>0</v>
      </c>
      <c r="W57" s="80">
        <f t="shared" si="14"/>
        <v>410992883</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-533684</v>
      </c>
      <c r="P59" s="79">
        <f t="shared" si="15"/>
        <v>0</v>
      </c>
      <c r="Q59" s="79">
        <f t="shared" si="15"/>
        <v>0</v>
      </c>
      <c r="R59" s="79">
        <f t="shared" si="15"/>
        <v>0</v>
      </c>
      <c r="S59" s="79">
        <f t="shared" si="15"/>
        <v>1465152</v>
      </c>
      <c r="T59" s="79">
        <f t="shared" si="15"/>
        <v>0</v>
      </c>
      <c r="U59" s="79">
        <f t="shared" si="15"/>
        <v>931468</v>
      </c>
      <c r="V59" s="79">
        <f t="shared" si="15"/>
        <v>0</v>
      </c>
      <c r="W59" s="79">
        <f t="shared" si="15"/>
        <v>931468</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-533684</v>
      </c>
      <c r="P60" s="79">
        <f t="shared" si="16"/>
        <v>0</v>
      </c>
      <c r="Q60" s="79">
        <f t="shared" si="16"/>
        <v>0</v>
      </c>
      <c r="R60" s="79">
        <f t="shared" si="16"/>
        <v>0</v>
      </c>
      <c r="S60" s="79">
        <f t="shared" si="16"/>
        <v>1465152</v>
      </c>
      <c r="T60" s="79">
        <f t="shared" si="16"/>
        <v>45958969</v>
      </c>
      <c r="U60" s="79">
        <f t="shared" si="16"/>
        <v>46890437</v>
      </c>
      <c r="V60" s="79">
        <f t="shared" si="16"/>
        <v>0</v>
      </c>
      <c r="W60" s="79">
        <f t="shared" si="16"/>
        <v>46890437</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5411023</v>
      </c>
      <c r="L61" s="80">
        <f t="shared" si="17"/>
        <v>5411023</v>
      </c>
      <c r="M61" s="80">
        <f t="shared" si="17"/>
        <v>0</v>
      </c>
      <c r="N61" s="80">
        <f t="shared" si="17"/>
        <v>-5411023</v>
      </c>
      <c r="O61" s="80">
        <f t="shared" si="17"/>
        <v>0</v>
      </c>
      <c r="P61" s="80">
        <f t="shared" si="17"/>
        <v>0</v>
      </c>
      <c r="Q61" s="80">
        <f t="shared" si="17"/>
        <v>0</v>
      </c>
      <c r="R61" s="80">
        <f t="shared" si="17"/>
        <v>0</v>
      </c>
      <c r="S61" s="80">
        <f t="shared" si="17"/>
        <v>29094838</v>
      </c>
      <c r="T61" s="80">
        <f t="shared" si="17"/>
        <v>-42000632</v>
      </c>
      <c r="U61" s="80">
        <f t="shared" si="17"/>
        <v>-18316817</v>
      </c>
      <c r="V61" s="80">
        <f t="shared" si="17"/>
        <v>0</v>
      </c>
      <c r="W61" s="80">
        <f t="shared" si="17"/>
        <v>-18316817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91" zoomScaleNormal="100" zoomScaleSheetLayoutView="91" workbookViewId="0">
      <selection sqref="A1:J30"/>
    </sheetView>
  </sheetViews>
  <sheetFormatPr defaultRowHeight="12.75" x14ac:dyDescent="0.2"/>
  <sheetData>
    <row r="1" spans="1:10" x14ac:dyDescent="0.2">
      <c r="A1" s="324" t="s">
        <v>450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microsoft.com/office/2006/documentManagement/types"/>
    <ds:schemaRef ds:uri="d8745bc5-821e-4205-946a-621c2da728c8"/>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2019-04-16T15:28:52Z</cp:lastPrinted>
  <dcterms:created xsi:type="dcterms:W3CDTF">2008-10-17T11:51:54Z</dcterms:created>
  <dcterms:modified xsi:type="dcterms:W3CDTF">2019-04-29T11:40:39Z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