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<sst xmlns="http://schemas.openxmlformats.org/spreadsheetml/2006/main" count="395" uniqueCount="347">
  <si>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</si>
  <si>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</si>
  <si>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</si>
  <si>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</si>
  <si>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</si>
  <si>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</si>
  <si>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</si>
  <si>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</si>
  <si>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</si>
  <si>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</si>
  <si>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</si>
  <si>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</si>
  <si>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</si>
  <si>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</si>
  <si>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</si>
  <si>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</si>
  <si>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</si>
  <si>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</si>
  <si>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</si>
  <si>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</si>
  <si>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</si>
  <si>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</si>
  <si>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</si>
  <si>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</si>
  <si>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</si>
  <si>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</si>
  <si>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</si>
  <si>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</si>
  <si>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</si>
  <si>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</si>
  <si>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</si>
  <si>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</si>
  <si>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</si>
  <si>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</si>
  <si>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</si>
  <si>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</si>
  <si>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</si>
  <si>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</si>
  <si>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</si>
  <si>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</si>
  <si>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</si>
  <si>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</si>
  <si>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</si>
  <si>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</si>
  <si>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</si>
  <si>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</si>
  <si>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</si>
  <si>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</si>
  <si>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</si>
  <si>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</si>
  <si>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</si>
  <si>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</si>
  <si>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</si>
  <si>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</si>
  <si>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</si>
  <si>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</si>
  <si>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</si>
  <si>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</si>
  <si>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</si>
  <si>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</si>
  <si>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</si>
  <si>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</si>
  <si>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</si>
  <si>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</si>
  <si>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</si>
  <si>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</si>
  <si>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</si>
  <si>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</si>
  <si>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</si>
  <si>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</si>
  <si>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</si>
  <si>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</si>
  <si>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</si>
  <si>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</si>
  <si>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</si>
  <si>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</si>
  <si>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</si>
  <si>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</si>
  <si>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</si>
  <si>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</si>
  <si>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</si>
  <si>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</si>
  <si>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</si>
  <si>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</si>
  <si>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</si>
  <si>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</si>
  <si>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</si>
  <si>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</si>
  <si>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</si>
  <si>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</si>
  <si>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</si>
  <si>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</si>
  <si>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</si>
  <si>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</si>
  <si>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</si>
  <si>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</si>
  <si>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</si>
  <si>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</si>
  <si>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</si>
  <si>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</si>
  <si>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</si>
  <si>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</si>
  <si>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</si>
  <si>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</si>
  <si>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</si>
  <si>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</si>
  <si>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</si>
  <si>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</si>
  <si>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</si>
  <si>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</si>
  <si>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</si>
  <si>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</si>
  <si>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</si>
  <si>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</si>
  <si>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</si>
  <si>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</si>
  <si>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</si>
  <si>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</si>
  <si>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</si>
  <si>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</si>
  <si>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</si>
  <si>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</si>
  <si>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</si>
  <si>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</si>
  <si>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</si>
  <si>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</si>
  <si>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</si>
  <si>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</si>
  <si>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</si>
  <si>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</si>
  <si>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</si>
  <si>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</si>
  <si>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</si>
  <si>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</si>
  <si>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</si>
  <si>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</si>
  <si>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</si>
  <si>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</si>
  <si>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</si>
  <si>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</si>
  <si>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</si>
  <si>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</si>
  <si>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</si>
  <si>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</si>
  <si>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</si>
  <si>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</si>
  <si>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</si>
  <si>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</si>
  <si>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</si>
  <si>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</si>
  <si>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</si>
  <si>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</si>
  <si>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</si>
  <si>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</si>
  <si>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</si>
  <si>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</si>
  <si>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</si>
  <si>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</si>
  <si>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</si>
  <si>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</si>
  <si>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</si>
  <si>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</si>
  <si>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</si>
  <si>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</si>
  <si>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</si>
  <si>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</si>
  <si>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</si>
  <si>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</si>
  <si>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</si>
  <si>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</si>
  <si>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</si>
  <si>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</si>
  <si>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</si>
  <si>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</si>
  <si>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</si>
  <si>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</si>
  <si>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</si>
  <si>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</si>
  <si>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</si>
  <si>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</si>
  <si>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</si>
  <si>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</si>
  <si>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</si>
  <si>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</si>
  <si>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</si>
  <si>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</si>
  <si>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</si>
  <si>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</si>
  <si>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</si>
  <si>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</si>
  <si>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</si>
  <si>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</si>
  <si>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</si>
  <si>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</si>
  <si>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</si>
  <si>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</si>
  <si>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</si>
  <si>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</si>
  <si>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</si>
  <si>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</si>
  <si>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</si>
  <si>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</si>
  <si>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</si>
  <si>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</si>
  <si>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</si>
  <si>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</si>
  <si>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</si>
  <si>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</si>
  <si>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</si>
  <si>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</si>
  <si>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</si>
  <si>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</si>
  <si>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</si>
  <si>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</si>
  <si>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</si>
  <si>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</si>
  <si>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</si>
  <si>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</si>
  <si>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</si>
  <si>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</si>
  <si>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</si>
  <si>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</si>
  <si>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</si>
  <si>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</si>
  <si>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</si>
  <si>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</si>
  <si>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</si>
  <si>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</si>
  <si>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</si>
  <si>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</si>
  <si>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</si>
  <si>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</si>
  <si>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</si>
  <si>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</si>
  <si>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</si>
  <si>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</si>
  <si>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</si>
  <si>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</si>
  <si>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</si>
  <si>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</si>
  <si>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</si>
  <si>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</si>
  <si>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</si>
  <si>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</si>
  <si>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</si>
  <si>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</si>
  <si>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</si>
  <si>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</si>
  <si>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</si>
  <si>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</si>
  <si>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</si>
  <si>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</si>
  <si>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</si>
  <si>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</si>
  <si>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</si>
  <si>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</si>
  <si>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</si>
  <si>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</si>
  <si>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</si>
  <si>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</si>
  <si>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</si>
  <si>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</si>
  <si>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</si>
  <si>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</si>
  <si>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</si>
  <si>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</si>
  <si>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</si>
  <si>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</si>
  <si>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</si>
  <si>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</si>
  <si>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</si>
  <si>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</si>
  <si>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</si>
  <si>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</si>
  <si>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</si>
  <si>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</si>
  <si>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</si>
  <si>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</si>
  <si>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</si>
  <si>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</si>
  <si>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</si>
  <si>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</si>
  <si>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</si>
  <si>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</si>
  <si>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</si>
  <si>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</si>
  <si>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</si>
  <si>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</si>
  <si>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</si>
  <si>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</si>
  <si>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</si>
  <si>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</si>
  <si>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</si>
  <si>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</si>
  <si>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</si>
  <si>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</si>
  <si>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</si>
  <si>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</si>
  <si>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</si>
  <si>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</si>
  <si>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</si>
  <si>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</si>
  <si>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</si>
  <si>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</si>
  <si>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</si>
  <si>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</si>
  <si>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</si>
  <si>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</si>
  <si>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</si>
  <si>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</si>
  <si>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</si>
  <si>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</si>
  <si>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</si>
  <si>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</si>
  <si>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</si>
  <si>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</si>
  <si>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</si>
  <si>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</si>
  <si>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</si>
  <si>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</si>
  <si>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</si>
  <si>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</si>
  <si>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</si>
  <si>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01.01.2012.</t>
  </si>
  <si>
    <t>31.12.2012.</t>
  </si>
  <si>
    <t>03275841</t>
  </si>
  <si>
    <t>080008303</t>
  </si>
  <si>
    <t>42523247815</t>
  </si>
  <si>
    <t>AUTO HRVATSKA DD</t>
  </si>
  <si>
    <t>ZAGREB</t>
  </si>
  <si>
    <t>Heinzelova 70</t>
  </si>
  <si>
    <t>ah@autohrvatska.hr</t>
  </si>
  <si>
    <t>www.autohrvatska.hr</t>
  </si>
  <si>
    <t>Zagreb</t>
  </si>
  <si>
    <t>GRAD ZAGREB</t>
  </si>
  <si>
    <t>NE</t>
  </si>
  <si>
    <t>4511</t>
  </si>
  <si>
    <t>01/6167564</t>
  </si>
  <si>
    <t>itisanic@autohrvatska.hr</t>
  </si>
  <si>
    <t>Zvonko Merkaš, Robert Srebrenović</t>
  </si>
  <si>
    <t>stanje na dan 31.12.2012.</t>
  </si>
  <si>
    <t>Obveznik: 42523247815 ; AUTO HRVATSKA DD</t>
  </si>
  <si>
    <t>u razdoblju 01.01.2013. do 31.12.2013.</t>
  </si>
  <si>
    <t>Obveznik: 42523247815 ; AUTO HRVATSKA D.D.</t>
  </si>
  <si>
    <t>u razdoblju 01.01.2012. do 31.12.2012.</t>
  </si>
  <si>
    <t>Nebojša Radan, Ivanka Tisanić</t>
  </si>
  <si>
    <t>01/6167514, 01/6167640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</si>
</sst>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8" fillId="32" borderId="27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32" borderId="25" xfId="58" applyFont="1" applyFill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@autohrvatska.hr" TargetMode="External" /><Relationship Id="rId2" Type="http://schemas.openxmlformats.org/officeDocument/2006/relationships/hyperlink" Target="http://www.autohrvatska.hr/" TargetMode="External" /><Relationship Id="rId3" Type="http://schemas.openxmlformats.org/officeDocument/2006/relationships/hyperlink" Target="mailto:itisanic@autohrvats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33">
      <selection activeCell="G54" sqref="G5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6" t="s">
        <v>256</v>
      </c>
      <c r="B1" s="166"/>
      <c r="C1" s="16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323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329</v>
      </c>
      <c r="G14" s="140"/>
      <c r="H14" s="140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2" t="s">
        <v>331</v>
      </c>
      <c r="D18" s="143"/>
      <c r="E18" s="143"/>
      <c r="F18" s="143"/>
      <c r="G18" s="143"/>
      <c r="H18" s="143"/>
      <c r="I18" s="144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2" t="s">
        <v>332</v>
      </c>
      <c r="D20" s="143"/>
      <c r="E20" s="143"/>
      <c r="F20" s="143"/>
      <c r="G20" s="143"/>
      <c r="H20" s="143"/>
      <c r="I20" s="144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333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334</v>
      </c>
      <c r="E24" s="132"/>
      <c r="F24" s="132"/>
      <c r="G24" s="133"/>
      <c r="H24" s="38"/>
      <c r="I24" s="48">
        <v>84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270</v>
      </c>
      <c r="I25" s="43"/>
      <c r="J25" s="22"/>
      <c r="K25" s="22"/>
      <c r="L25" s="22"/>
    </row>
    <row r="26" spans="1:12" ht="12.75">
      <c r="A26" s="126" t="s">
        <v>271</v>
      </c>
      <c r="B26" s="127"/>
      <c r="C26" s="49" t="s">
        <v>335</v>
      </c>
      <c r="D26" s="50"/>
      <c r="E26" s="22"/>
      <c r="F26" s="51"/>
      <c r="G26" s="126" t="s">
        <v>272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273</v>
      </c>
      <c r="B28" s="151"/>
      <c r="C28" s="152"/>
      <c r="D28" s="152"/>
      <c r="E28" s="153" t="s">
        <v>274</v>
      </c>
      <c r="F28" s="154"/>
      <c r="G28" s="154"/>
      <c r="H28" s="155" t="s">
        <v>275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5"/>
      <c r="B30" s="146"/>
      <c r="C30" s="146"/>
      <c r="D30" s="147"/>
      <c r="E30" s="145"/>
      <c r="F30" s="146"/>
      <c r="G30" s="146"/>
      <c r="H30" s="148"/>
      <c r="I30" s="149"/>
      <c r="J30" s="22"/>
      <c r="K30" s="22"/>
      <c r="L30" s="22"/>
    </row>
    <row r="31" spans="1:12" ht="12.75">
      <c r="A31" s="45"/>
      <c r="B31" s="45"/>
      <c r="C31" s="43"/>
      <c r="D31" s="156"/>
      <c r="E31" s="156"/>
      <c r="F31" s="156"/>
      <c r="G31" s="157"/>
      <c r="H31" s="31"/>
      <c r="I31" s="57"/>
      <c r="J31" s="22"/>
      <c r="K31" s="22"/>
      <c r="L31" s="22"/>
    </row>
    <row r="32" spans="1:12" ht="12.75">
      <c r="A32" s="145"/>
      <c r="B32" s="146"/>
      <c r="C32" s="146"/>
      <c r="D32" s="147"/>
      <c r="E32" s="145"/>
      <c r="F32" s="146"/>
      <c r="G32" s="146"/>
      <c r="H32" s="148"/>
      <c r="I32" s="14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5"/>
      <c r="B34" s="146"/>
      <c r="C34" s="146"/>
      <c r="D34" s="147"/>
      <c r="E34" s="145"/>
      <c r="F34" s="146"/>
      <c r="G34" s="146"/>
      <c r="H34" s="148"/>
      <c r="I34" s="14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5"/>
      <c r="B36" s="146"/>
      <c r="C36" s="146"/>
      <c r="D36" s="147"/>
      <c r="E36" s="145"/>
      <c r="F36" s="146"/>
      <c r="G36" s="146"/>
      <c r="H36" s="148"/>
      <c r="I36" s="149"/>
      <c r="J36" s="22"/>
      <c r="K36" s="22"/>
      <c r="L36" s="22"/>
    </row>
    <row r="37" spans="1:12" ht="12.75">
      <c r="A37" s="59"/>
      <c r="B37" s="59"/>
      <c r="C37" s="159"/>
      <c r="D37" s="160"/>
      <c r="E37" s="31"/>
      <c r="F37" s="159"/>
      <c r="G37" s="160"/>
      <c r="H37" s="31"/>
      <c r="I37" s="31"/>
      <c r="J37" s="22"/>
      <c r="K37" s="22"/>
      <c r="L37" s="22"/>
    </row>
    <row r="38" spans="1:12" ht="12.75">
      <c r="A38" s="145"/>
      <c r="B38" s="146"/>
      <c r="C38" s="146"/>
      <c r="D38" s="147"/>
      <c r="E38" s="145"/>
      <c r="F38" s="146"/>
      <c r="G38" s="146"/>
      <c r="H38" s="148"/>
      <c r="I38" s="14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5"/>
      <c r="B40" s="146"/>
      <c r="C40" s="146"/>
      <c r="D40" s="147"/>
      <c r="E40" s="145"/>
      <c r="F40" s="146"/>
      <c r="G40" s="146"/>
      <c r="H40" s="148"/>
      <c r="I40" s="14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61" t="s">
        <v>276</v>
      </c>
      <c r="B44" s="162"/>
      <c r="C44" s="148"/>
      <c r="D44" s="149"/>
      <c r="E44" s="32"/>
      <c r="F44" s="131"/>
      <c r="G44" s="146"/>
      <c r="H44" s="146"/>
      <c r="I44" s="147"/>
      <c r="J44" s="22"/>
      <c r="K44" s="22"/>
      <c r="L44" s="22"/>
    </row>
    <row r="45" spans="1:12" ht="12.75">
      <c r="A45" s="59"/>
      <c r="B45" s="59"/>
      <c r="C45" s="159"/>
      <c r="D45" s="160"/>
      <c r="E45" s="31"/>
      <c r="F45" s="159"/>
      <c r="G45" s="167"/>
      <c r="H45" s="67"/>
      <c r="I45" s="67"/>
      <c r="J45" s="22"/>
      <c r="K45" s="22"/>
      <c r="L45" s="22"/>
    </row>
    <row r="46" spans="1:12" ht="12.75">
      <c r="A46" s="161" t="s">
        <v>277</v>
      </c>
      <c r="B46" s="162"/>
      <c r="C46" s="131" t="s">
        <v>345</v>
      </c>
      <c r="D46" s="158"/>
      <c r="E46" s="158"/>
      <c r="F46" s="158"/>
      <c r="G46" s="158"/>
      <c r="H46" s="158"/>
      <c r="I46" s="158"/>
      <c r="J46" s="22"/>
      <c r="K46" s="22"/>
      <c r="L46" s="22"/>
    </row>
    <row r="47" spans="1:12" ht="12.75">
      <c r="A47" s="40"/>
      <c r="B47" s="40"/>
      <c r="C47" s="68" t="s">
        <v>278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1" t="s">
        <v>279</v>
      </c>
      <c r="B48" s="162"/>
      <c r="C48" s="163" t="s">
        <v>346</v>
      </c>
      <c r="D48" s="164"/>
      <c r="E48" s="165"/>
      <c r="F48" s="32"/>
      <c r="G48" s="38" t="s">
        <v>280</v>
      </c>
      <c r="H48" s="163" t="s">
        <v>337</v>
      </c>
      <c r="I48" s="16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1" t="s">
        <v>266</v>
      </c>
      <c r="B50" s="162"/>
      <c r="C50" s="170" t="s">
        <v>338</v>
      </c>
      <c r="D50" s="164"/>
      <c r="E50" s="164"/>
      <c r="F50" s="164"/>
      <c r="G50" s="164"/>
      <c r="H50" s="164"/>
      <c r="I50" s="16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281</v>
      </c>
      <c r="B52" s="127"/>
      <c r="C52" s="163" t="s">
        <v>339</v>
      </c>
      <c r="D52" s="164"/>
      <c r="E52" s="164"/>
      <c r="F52" s="164"/>
      <c r="G52" s="164"/>
      <c r="H52" s="164"/>
      <c r="I52" s="141"/>
      <c r="J52" s="22"/>
      <c r="K52" s="22"/>
      <c r="L52" s="22"/>
    </row>
    <row r="53" spans="1:12" ht="12.75">
      <c r="A53" s="69"/>
      <c r="B53" s="69"/>
      <c r="C53" s="173" t="s">
        <v>282</v>
      </c>
      <c r="D53" s="173"/>
      <c r="E53" s="173"/>
      <c r="F53" s="173"/>
      <c r="G53" s="173"/>
      <c r="H53" s="173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71" t="s">
        <v>283</v>
      </c>
      <c r="C55" s="172"/>
      <c r="D55" s="172"/>
      <c r="E55" s="172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77" t="s">
        <v>316</v>
      </c>
      <c r="I56" s="177"/>
      <c r="J56" s="22"/>
      <c r="K56" s="22"/>
      <c r="L56" s="22"/>
    </row>
    <row r="57" spans="1:12" ht="12.75">
      <c r="A57" s="69"/>
      <c r="B57" s="115" t="s">
        <v>317</v>
      </c>
      <c r="C57" s="116"/>
      <c r="D57" s="116"/>
      <c r="E57" s="116"/>
      <c r="F57" s="116"/>
      <c r="G57" s="116"/>
      <c r="H57" s="177"/>
      <c r="I57" s="177"/>
      <c r="J57" s="22"/>
      <c r="K57" s="22"/>
      <c r="L57" s="22"/>
    </row>
    <row r="58" spans="1:12" ht="12.75">
      <c r="A58" s="69"/>
      <c r="B58" s="115" t="s">
        <v>318</v>
      </c>
      <c r="C58" s="116"/>
      <c r="D58" s="116"/>
      <c r="E58" s="116"/>
      <c r="F58" s="116"/>
      <c r="G58" s="116"/>
      <c r="H58" s="177"/>
      <c r="I58" s="177"/>
      <c r="J58" s="22"/>
      <c r="K58" s="22"/>
      <c r="L58" s="22"/>
    </row>
    <row r="59" spans="1:12" ht="12.75">
      <c r="A59" s="69"/>
      <c r="B59" s="115" t="s">
        <v>319</v>
      </c>
      <c r="C59" s="117"/>
      <c r="D59" s="117"/>
      <c r="E59" s="117"/>
      <c r="F59" s="117"/>
      <c r="G59" s="117"/>
      <c r="H59" s="177"/>
      <c r="I59" s="177"/>
      <c r="J59" s="22"/>
      <c r="K59" s="22"/>
      <c r="L59" s="22"/>
    </row>
    <row r="60" spans="1:12" ht="12.75">
      <c r="A60" s="69"/>
      <c r="B60" s="115" t="s">
        <v>320</v>
      </c>
      <c r="C60" s="117"/>
      <c r="D60" s="117"/>
      <c r="E60" s="117"/>
      <c r="F60" s="117"/>
      <c r="G60" s="117"/>
      <c r="H60" s="177"/>
      <c r="I60" s="177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284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285</v>
      </c>
      <c r="F63" s="22"/>
      <c r="G63" s="174" t="s">
        <v>286</v>
      </c>
      <c r="H63" s="175"/>
      <c r="I63" s="176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8"/>
      <c r="H64" s="16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ah@autohrvatska.hr"/>
    <hyperlink ref="C20" r:id="rId2" display="www.autohrvatska.hr"/>
    <hyperlink ref="C50" r:id="rId3" display="itisanic@autohrvats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9">
      <selection activeCell="K84" sqref="J84:K84"/>
    </sheetView>
  </sheetViews>
  <sheetFormatPr defaultColWidth="9.140625" defaultRowHeight="12.75"/>
  <cols>
    <col min="10" max="10" width="10.7109375" style="0" customWidth="1"/>
    <col min="11" max="11" width="10.28125" style="0" customWidth="1"/>
  </cols>
  <sheetData>
    <row r="1" spans="1:11" ht="12.75">
      <c r="A1" s="209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340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341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19" t="s">
        <v>61</v>
      </c>
      <c r="B5" s="220"/>
      <c r="C5" s="220"/>
      <c r="D5" s="220"/>
      <c r="E5" s="220"/>
      <c r="F5" s="220"/>
      <c r="G5" s="220"/>
      <c r="H5" s="221"/>
      <c r="I5" s="77" t="s">
        <v>287</v>
      </c>
      <c r="J5" s="78" t="s">
        <v>115</v>
      </c>
      <c r="K5" s="79" t="s">
        <v>116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1">
        <v>2</v>
      </c>
      <c r="J6" s="80">
        <v>3</v>
      </c>
      <c r="K6" s="80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8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381653792</v>
      </c>
      <c r="K9" s="12">
        <f>K10+K17+K27+K36+K40</f>
        <v>372116639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0</v>
      </c>
      <c r="K10" s="12">
        <f>SUM(K11:K16)</f>
        <v>101851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/>
      <c r="K11" s="13"/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/>
      <c r="K12" s="13">
        <v>101851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/>
      <c r="K13" s="13"/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/>
      <c r="K14" s="13"/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/>
      <c r="K15" s="13"/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/>
      <c r="K16" s="13"/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236531125</v>
      </c>
      <c r="K17" s="12">
        <f>SUM(K18:K26)</f>
        <v>239583165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55886077</v>
      </c>
      <c r="K18" s="13">
        <v>45865809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22183542</v>
      </c>
      <c r="K19" s="13">
        <v>14449408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442357</v>
      </c>
      <c r="K20" s="13">
        <v>1134771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23736</v>
      </c>
      <c r="K21" s="13">
        <v>412941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/>
      <c r="K22" s="13"/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/>
      <c r="K23" s="13"/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157610149</v>
      </c>
      <c r="K24" s="13">
        <v>279480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385264</v>
      </c>
      <c r="K25" s="13">
        <v>21628182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/>
      <c r="K26" s="13">
        <v>155812574</v>
      </c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143197709</v>
      </c>
      <c r="K27" s="12">
        <f>SUM(K28:K35)</f>
        <v>130610651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139091056</v>
      </c>
      <c r="K28" s="13">
        <v>124251826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/>
      <c r="K29" s="13"/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/>
      <c r="K30" s="13"/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/>
      <c r="K31" s="13"/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4106653</v>
      </c>
      <c r="K32" s="13">
        <v>6358825</v>
      </c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/>
      <c r="K33" s="13"/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/>
      <c r="K34" s="13"/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/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1924958</v>
      </c>
      <c r="K36" s="12">
        <f>SUM(K37:K39)</f>
        <v>1820972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/>
      <c r="K37" s="13"/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>
        <v>1024082</v>
      </c>
      <c r="K38" s="13">
        <v>792127</v>
      </c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900876</v>
      </c>
      <c r="K39" s="13">
        <v>1028845</v>
      </c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13415756</v>
      </c>
      <c r="K41" s="12">
        <f>K42+K50+K57+K65</f>
        <v>5575794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29886</v>
      </c>
      <c r="K42" s="12">
        <f>SUM(K43:K49)</f>
        <v>864830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20464</v>
      </c>
      <c r="K43" s="13">
        <v>7241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/>
      <c r="K44" s="13"/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/>
      <c r="K45" s="13"/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/>
      <c r="K46" s="13"/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3569</v>
      </c>
      <c r="K47" s="13">
        <v>857589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5853</v>
      </c>
      <c r="K48" s="13"/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/>
      <c r="K49" s="13"/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12961115</v>
      </c>
      <c r="K50" s="12">
        <f>SUM(K51:K56)</f>
        <v>4370265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5335501</v>
      </c>
      <c r="K51" s="13">
        <v>2430926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714405</v>
      </c>
      <c r="K52" s="13">
        <v>1512778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/>
      <c r="K53" s="13"/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27591</v>
      </c>
      <c r="K54" s="13">
        <v>26915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6018756</v>
      </c>
      <c r="K55" s="13">
        <v>25161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864862</v>
      </c>
      <c r="K56" s="13">
        <v>374485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216807</v>
      </c>
      <c r="K57" s="12">
        <f>SUM(K58:K64)</f>
        <v>214340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/>
      <c r="K58" s="13"/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/>
      <c r="K59" s="13"/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/>
      <c r="K60" s="13"/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/>
      <c r="K61" s="13"/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/>
      <c r="K62" s="13"/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204782</v>
      </c>
      <c r="K63" s="13">
        <v>214340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12025</v>
      </c>
      <c r="K64" s="13"/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207948</v>
      </c>
      <c r="K65" s="13">
        <v>126359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117875</v>
      </c>
      <c r="K66" s="13">
        <v>227831</v>
      </c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395187423</v>
      </c>
      <c r="K67" s="12">
        <f>K8+K9+K41+K66</f>
        <v>377920264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>
        <v>143472121</v>
      </c>
      <c r="K68" s="14">
        <v>145156585</v>
      </c>
    </row>
    <row r="69" spans="1:11" ht="12.75">
      <c r="A69" s="183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7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208"/>
      <c r="I70" s="6">
        <v>62</v>
      </c>
      <c r="J70" s="20">
        <f>J71+J72+J73+J79+J80+J83+J86</f>
        <v>245816299</v>
      </c>
      <c r="K70" s="20">
        <f>K71+K72+K73+K79+K80+K83+K86</f>
        <v>247089376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50000000</v>
      </c>
      <c r="K71" s="13">
        <v>50000000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1266587</v>
      </c>
      <c r="K72" s="13">
        <v>1266587</v>
      </c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45676939</v>
      </c>
      <c r="K73" s="12">
        <f>K74+K75-K76+K77+K78</f>
        <v>48032124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2500000</v>
      </c>
      <c r="K74" s="13">
        <v>2500000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17614043</v>
      </c>
      <c r="K75" s="13">
        <v>15258858</v>
      </c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17614043</v>
      </c>
      <c r="K76" s="13">
        <v>15258858</v>
      </c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>
        <v>12500000</v>
      </c>
      <c r="K77" s="13">
        <v>12500000</v>
      </c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30676939</v>
      </c>
      <c r="K78" s="13">
        <v>33032124</v>
      </c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7426211</v>
      </c>
      <c r="K79" s="13">
        <v>8853504</v>
      </c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112027560</v>
      </c>
      <c r="K80" s="12">
        <f>K81-K82</f>
        <v>136220488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112027560</v>
      </c>
      <c r="K81" s="13">
        <v>136220488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29419002</v>
      </c>
      <c r="K83" s="12">
        <f>K84-K85</f>
        <v>2716673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29419002</v>
      </c>
      <c r="K84" s="13">
        <v>2716673</v>
      </c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/>
      <c r="K85" s="13"/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1600102</v>
      </c>
      <c r="K87" s="12">
        <f>SUM(K88:K90)</f>
        <v>1843069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/>
      <c r="K88" s="13"/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/>
      <c r="K89" s="13"/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1600102</v>
      </c>
      <c r="K90" s="13">
        <v>1843069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2765975</v>
      </c>
      <c r="K91" s="12">
        <f>SUM(K92:K100)</f>
        <v>3261525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/>
      <c r="K92" s="13"/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66920</v>
      </c>
      <c r="K93" s="13">
        <v>1048149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/>
      <c r="K94" s="13"/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/>
      <c r="K95" s="13"/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/>
      <c r="K96" s="13"/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/>
      <c r="K97" s="13"/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/>
      <c r="K98" s="13"/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/>
      <c r="K99" s="13"/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2699055</v>
      </c>
      <c r="K100" s="13">
        <v>2213376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128233108</v>
      </c>
      <c r="K101" s="12">
        <f>SUM(K102:K113)</f>
        <v>125184711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110989566</v>
      </c>
      <c r="K102" s="13">
        <v>117115379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/>
      <c r="K103" s="13"/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/>
      <c r="K104" s="13"/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164973</v>
      </c>
      <c r="K105" s="13">
        <v>87157</v>
      </c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8670736</v>
      </c>
      <c r="K106" s="13">
        <v>5680288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/>
      <c r="K107" s="13"/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731268</v>
      </c>
      <c r="K109" s="13">
        <v>758986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619740</v>
      </c>
      <c r="K110" s="13">
        <v>1257462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7026830</v>
      </c>
      <c r="K111" s="13">
        <v>216896</v>
      </c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/>
      <c r="K112" s="13"/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29995</v>
      </c>
      <c r="K113" s="13">
        <v>68543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16771939</v>
      </c>
      <c r="K114" s="13">
        <v>541583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395187423</v>
      </c>
      <c r="K115" s="12">
        <f>K70+K87+K91+K101+K114</f>
        <v>377920264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>
        <v>143472121</v>
      </c>
      <c r="K116" s="14">
        <v>145156585</v>
      </c>
    </row>
    <row r="117" spans="1:11" ht="12.75">
      <c r="A117" s="183" t="s">
        <v>288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/>
      <c r="K119" s="13"/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7">
      <selection activeCell="K49" sqref="K49"/>
    </sheetView>
  </sheetViews>
  <sheetFormatPr defaultColWidth="9.140625" defaultRowHeight="12.75"/>
  <sheetData>
    <row r="1" spans="1:11" ht="12.75">
      <c r="A1" s="209" t="s">
        <v>160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342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7" t="s">
        <v>343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4" thickBot="1">
      <c r="A5" s="240" t="s">
        <v>61</v>
      </c>
      <c r="B5" s="240"/>
      <c r="C5" s="240"/>
      <c r="D5" s="240"/>
      <c r="E5" s="240"/>
      <c r="F5" s="240"/>
      <c r="G5" s="240"/>
      <c r="H5" s="240"/>
      <c r="I5" s="77" t="s">
        <v>289</v>
      </c>
      <c r="J5" s="79" t="s">
        <v>156</v>
      </c>
      <c r="K5" s="79" t="s">
        <v>157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1">
        <v>2</v>
      </c>
      <c r="J6" s="80">
        <v>3</v>
      </c>
      <c r="K6" s="80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8"/>
      <c r="I7" s="6">
        <v>111</v>
      </c>
      <c r="J7" s="20">
        <f>SUM(J8:J9)</f>
        <v>34391915</v>
      </c>
      <c r="K7" s="20">
        <f>SUM(K8:K9)</f>
        <v>51960568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26619075</v>
      </c>
      <c r="K8" s="13">
        <v>44296393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7772840</v>
      </c>
      <c r="K9" s="13">
        <v>7664175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38988827</v>
      </c>
      <c r="K10" s="12">
        <f>K11+K12+K16+K20+K21+K22+K25+K26</f>
        <v>56564593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14393291</v>
      </c>
      <c r="K12" s="12">
        <f>SUM(K13:K15)</f>
        <v>20933233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1752800</v>
      </c>
      <c r="K13" s="13">
        <v>2878596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253860</v>
      </c>
      <c r="K14" s="13">
        <v>365524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12386631</v>
      </c>
      <c r="K15" s="13">
        <v>17689113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15372175</v>
      </c>
      <c r="K16" s="12">
        <f>SUM(K17:K19)</f>
        <v>15489652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8424772</v>
      </c>
      <c r="K17" s="13">
        <v>8533447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4680812</v>
      </c>
      <c r="K18" s="13">
        <v>4810506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2266591</v>
      </c>
      <c r="K19" s="13">
        <v>2145699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5125334</v>
      </c>
      <c r="K20" s="13">
        <v>14894662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2779607</v>
      </c>
      <c r="K21" s="13">
        <v>3437270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127634</v>
      </c>
      <c r="K22" s="12">
        <f>SUM(K23:K24)</f>
        <v>15753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/>
      <c r="K23" s="13"/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127634</v>
      </c>
      <c r="K24" s="13">
        <v>15753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483625</v>
      </c>
      <c r="K25" s="13">
        <v>796025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707161</v>
      </c>
      <c r="K26" s="13">
        <v>997998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34941132</v>
      </c>
      <c r="K27" s="12">
        <f>SUM(K28:K32)</f>
        <v>29116377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34094319</v>
      </c>
      <c r="K28" s="13">
        <v>28884916</v>
      </c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846813</v>
      </c>
      <c r="K29" s="13">
        <v>230246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>
        <v>1215</v>
      </c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925218</v>
      </c>
      <c r="K33" s="12">
        <f>SUM(K34:K37)</f>
        <v>21795679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614242</v>
      </c>
      <c r="K34" s="13">
        <v>6800397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308636</v>
      </c>
      <c r="K35" s="13">
        <v>98015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>
        <v>14890532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2340</v>
      </c>
      <c r="K37" s="13">
        <v>6735</v>
      </c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69333047</v>
      </c>
      <c r="K42" s="12">
        <f>K7+K27+K38+K40</f>
        <v>81076945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39914045</v>
      </c>
      <c r="K43" s="12">
        <f>K10+K33+K39+K41</f>
        <v>78360272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29419002</v>
      </c>
      <c r="K44" s="12">
        <f>K42-K43</f>
        <v>2716673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29419002</v>
      </c>
      <c r="K45" s="12">
        <f>IF(K42&gt;K43,K42-K43,0)</f>
        <v>2716673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/>
      <c r="K47" s="13"/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29419002</v>
      </c>
      <c r="K48" s="12">
        <f>K44-K47</f>
        <v>2716673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29419002</v>
      </c>
      <c r="K49" s="12">
        <f>IF(K48&gt;0,K48,0)</f>
        <v>2716673</v>
      </c>
    </row>
    <row r="50" spans="1:11" ht="12.75">
      <c r="A50" s="234" t="s">
        <v>228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208"/>
      <c r="I56" s="21">
        <v>157</v>
      </c>
      <c r="J56" s="11">
        <v>29419002</v>
      </c>
      <c r="K56" s="11">
        <v>2716673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-393309</v>
      </c>
      <c r="K57" s="12">
        <f>SUM(K58:K64)</f>
        <v>3188285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>
        <v>936113</v>
      </c>
      <c r="K59" s="13">
        <v>936113</v>
      </c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-1329422</v>
      </c>
      <c r="K60" s="13">
        <v>2252172</v>
      </c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>
        <v>-78661</v>
      </c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-314648</v>
      </c>
      <c r="K66" s="12">
        <f>K57-K65</f>
        <v>3188285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29104354</v>
      </c>
      <c r="K67" s="18">
        <f>K56+K66</f>
        <v>5904958</v>
      </c>
    </row>
    <row r="68" spans="1:11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8">
      <selection activeCell="A11" sqref="A11:H11"/>
    </sheetView>
  </sheetViews>
  <sheetFormatPr defaultColWidth="9.140625" defaultRowHeight="12.75"/>
  <cols>
    <col min="8" max="8" width="4.57421875" style="0" customWidth="1"/>
    <col min="10" max="10" width="11.28125" style="0" customWidth="1"/>
  </cols>
  <sheetData>
    <row r="1" spans="1:11" ht="12.75">
      <c r="A1" s="245" t="s">
        <v>170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344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1" t="s">
        <v>341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7" t="s">
        <v>289</v>
      </c>
      <c r="J5" s="88" t="s">
        <v>156</v>
      </c>
      <c r="K5" s="88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9">
        <v>2</v>
      </c>
      <c r="J6" s="90" t="s">
        <v>293</v>
      </c>
      <c r="K6" s="90" t="s">
        <v>294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8">
        <v>29419002</v>
      </c>
      <c r="K8" s="13">
        <v>2716673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8">
        <v>5125334</v>
      </c>
      <c r="K9" s="13">
        <v>13958548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8">
        <v>1697463</v>
      </c>
      <c r="K10" s="13"/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8">
        <v>19249</v>
      </c>
      <c r="K12" s="13"/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36261048</v>
      </c>
      <c r="K14" s="12">
        <f>SUM(K8:K13)</f>
        <v>16675221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>
        <v>8012061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>
        <v>5132210</v>
      </c>
      <c r="K16" s="13">
        <v>16251621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>
        <v>834944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>
        <v>18033783</v>
      </c>
      <c r="K18" s="13">
        <v>13283505</v>
      </c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23165993</v>
      </c>
      <c r="K19" s="12">
        <f>SUM(K15:K18)</f>
        <v>38382131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13095055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21706910</v>
      </c>
    </row>
    <row r="22" spans="1:11" ht="12.75">
      <c r="A22" s="241" t="s">
        <v>165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>
        <v>2250498</v>
      </c>
      <c r="K23" s="13">
        <v>2989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>
        <v>14711261</v>
      </c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>
        <v>368242</v>
      </c>
      <c r="K25" s="13">
        <v>122906</v>
      </c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>
        <v>38166842</v>
      </c>
      <c r="K26" s="13">
        <v>24722032</v>
      </c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>
        <v>30934434</v>
      </c>
      <c r="K27" s="13">
        <v>231955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71720016</v>
      </c>
      <c r="K28" s="12">
        <f>SUM(K23:K27)</f>
        <v>39791143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>
        <v>129184571</v>
      </c>
      <c r="K29" s="13">
        <v>17115428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>
        <v>1604919</v>
      </c>
      <c r="K30" s="13"/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>
        <v>240965</v>
      </c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131030455</v>
      </c>
      <c r="K32" s="12">
        <f>SUM(K29:K31)</f>
        <v>17115428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22675715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59310439</v>
      </c>
      <c r="K34" s="12">
        <f>IF(K32&gt;K28,K32-K28,0)</f>
        <v>0</v>
      </c>
    </row>
    <row r="35" spans="1:11" ht="12.75">
      <c r="A35" s="241" t="s">
        <v>166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/>
      <c r="K36" s="13"/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>
        <v>52396330</v>
      </c>
      <c r="K37" s="13">
        <v>88805062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>
        <v>66920</v>
      </c>
      <c r="K38" s="13">
        <v>1185315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52463250</v>
      </c>
      <c r="K39" s="12">
        <f>SUM(K36:K38)</f>
        <v>89990377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8"/>
      <c r="K40" s="13">
        <v>81698159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>
        <v>5508330</v>
      </c>
      <c r="K41" s="13">
        <v>6554592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>
        <v>560491</v>
      </c>
      <c r="K43" s="13">
        <v>2788020</v>
      </c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6068821</v>
      </c>
      <c r="K45" s="12">
        <f>SUM(K40:K44)</f>
        <v>91040771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46394429</v>
      </c>
      <c r="K46" s="12">
        <f>IF(K39&gt;K45,K39-K45,0)</f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1050394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179045</v>
      </c>
      <c r="K48" s="12">
        <f>IF(K20-K21+K33-K34+K46-K47&gt;0,K20-K21+K33-K34+K46-K47,0)</f>
        <v>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81589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8">
        <v>28903</v>
      </c>
      <c r="K50" s="13">
        <v>207948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v>179045</v>
      </c>
      <c r="K51" s="13"/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/>
      <c r="K52" s="13">
        <v>81589</v>
      </c>
    </row>
    <row r="53" spans="1:11" ht="12.75">
      <c r="A53" s="194" t="s">
        <v>184</v>
      </c>
      <c r="B53" s="195"/>
      <c r="C53" s="195"/>
      <c r="D53" s="195"/>
      <c r="E53" s="195"/>
      <c r="F53" s="195"/>
      <c r="G53" s="195"/>
      <c r="H53" s="195"/>
      <c r="I53" s="7">
        <v>44</v>
      </c>
      <c r="J53" s="10">
        <f>J50+J51-J52</f>
        <v>207948</v>
      </c>
      <c r="K53" s="18">
        <f>K50+K51-K52</f>
        <v>126359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5" t="s">
        <v>205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7" t="s">
        <v>289</v>
      </c>
      <c r="J5" s="88" t="s">
        <v>156</v>
      </c>
      <c r="K5" s="88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9">
        <v>2</v>
      </c>
      <c r="J6" s="90" t="s">
        <v>293</v>
      </c>
      <c r="K6" s="90" t="s">
        <v>294</v>
      </c>
    </row>
    <row r="7" spans="1:11" ht="12.75">
      <c r="A7" s="241" t="s">
        <v>162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165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166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B2">
      <selection activeCell="J10" sqref="J10:J12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6" t="s">
        <v>291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97"/>
    </row>
    <row r="2" spans="1:12" ht="15.75">
      <c r="A2" s="95"/>
      <c r="B2" s="96"/>
      <c r="C2" s="263" t="s">
        <v>292</v>
      </c>
      <c r="D2" s="263"/>
      <c r="E2" s="100">
        <v>40909</v>
      </c>
      <c r="F2" s="99" t="s">
        <v>258</v>
      </c>
      <c r="G2" s="264">
        <v>41274</v>
      </c>
      <c r="H2" s="265"/>
      <c r="I2" s="96"/>
      <c r="J2" s="96"/>
      <c r="K2" s="96"/>
      <c r="L2" s="101"/>
    </row>
    <row r="3" spans="1:11" ht="24" thickBot="1">
      <c r="A3" s="266" t="s">
        <v>61</v>
      </c>
      <c r="B3" s="266"/>
      <c r="C3" s="266"/>
      <c r="D3" s="266"/>
      <c r="E3" s="266"/>
      <c r="F3" s="266"/>
      <c r="G3" s="266"/>
      <c r="H3" s="266"/>
      <c r="I3" s="102" t="s">
        <v>315</v>
      </c>
      <c r="J3" s="103" t="s">
        <v>156</v>
      </c>
      <c r="K3" s="103" t="s">
        <v>157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05">
        <v>2</v>
      </c>
      <c r="J4" s="104" t="s">
        <v>293</v>
      </c>
      <c r="K4" s="104" t="s">
        <v>294</v>
      </c>
    </row>
    <row r="5" spans="1:11" ht="12.75">
      <c r="A5" s="261" t="s">
        <v>295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50000000</v>
      </c>
      <c r="K5" s="107">
        <v>50000000</v>
      </c>
    </row>
    <row r="6" spans="1:11" ht="12.75">
      <c r="A6" s="261" t="s">
        <v>296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1266587</v>
      </c>
      <c r="K6" s="108">
        <v>1266587</v>
      </c>
    </row>
    <row r="7" spans="1:11" ht="12.75">
      <c r="A7" s="261" t="s">
        <v>297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45676939</v>
      </c>
      <c r="K7" s="108">
        <v>48032125</v>
      </c>
    </row>
    <row r="8" spans="1:11" ht="12.75">
      <c r="A8" s="261" t="s">
        <v>298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112027560</v>
      </c>
      <c r="K8" s="108">
        <v>136220488</v>
      </c>
    </row>
    <row r="9" spans="1:11" ht="12.75">
      <c r="A9" s="261" t="s">
        <v>299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29419002</v>
      </c>
      <c r="K9" s="108">
        <v>2716673</v>
      </c>
    </row>
    <row r="10" spans="1:11" ht="12.75">
      <c r="A10" s="261" t="s">
        <v>300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>
        <v>4579910</v>
      </c>
      <c r="K10" s="108">
        <v>4205465</v>
      </c>
    </row>
    <row r="11" spans="1:11" ht="12.75">
      <c r="A11" s="261" t="s">
        <v>301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302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>
        <v>2846301</v>
      </c>
      <c r="K12" s="108">
        <v>4648038</v>
      </c>
    </row>
    <row r="13" spans="1:11" ht="12.75">
      <c r="A13" s="261" t="s">
        <v>303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72" t="s">
        <v>304</v>
      </c>
      <c r="B14" s="273"/>
      <c r="C14" s="273"/>
      <c r="D14" s="273"/>
      <c r="E14" s="273"/>
      <c r="F14" s="273"/>
      <c r="G14" s="273"/>
      <c r="H14" s="273"/>
      <c r="I14" s="106">
        <v>10</v>
      </c>
      <c r="J14" s="109">
        <f>SUM(J5:J13)</f>
        <v>245816299</v>
      </c>
      <c r="K14" s="109">
        <f>SUM(K5:K13)</f>
        <v>247089376</v>
      </c>
    </row>
    <row r="15" spans="1:11" ht="12.75">
      <c r="A15" s="261" t="s">
        <v>305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306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307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308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309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310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72" t="s">
        <v>311</v>
      </c>
      <c r="B21" s="273"/>
      <c r="C21" s="273"/>
      <c r="D21" s="273"/>
      <c r="E21" s="273"/>
      <c r="F21" s="273"/>
      <c r="G21" s="273"/>
      <c r="H21" s="273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312</v>
      </c>
      <c r="B23" s="269"/>
      <c r="C23" s="269"/>
      <c r="D23" s="269"/>
      <c r="E23" s="269"/>
      <c r="F23" s="269"/>
      <c r="G23" s="269"/>
      <c r="H23" s="269"/>
      <c r="I23" s="111">
        <v>18</v>
      </c>
      <c r="J23" s="107"/>
      <c r="K23" s="107"/>
    </row>
    <row r="24" spans="1:11" ht="23.25" customHeight="1">
      <c r="A24" s="270" t="s">
        <v>313</v>
      </c>
      <c r="B24" s="271"/>
      <c r="C24" s="271"/>
      <c r="D24" s="271"/>
      <c r="E24" s="271"/>
      <c r="F24" s="271"/>
      <c r="G24" s="271"/>
      <c r="H24" s="271"/>
      <c r="I24" s="112">
        <v>19</v>
      </c>
      <c r="J24" s="110"/>
      <c r="K24" s="110"/>
    </row>
    <row r="25" spans="1:11" ht="30" customHeight="1">
      <c r="A25" s="274" t="s">
        <v>314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2" t="s">
        <v>290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3" t="s">
        <v>321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Nebojša Radan</cp:lastModifiedBy>
  <cp:lastPrinted>2013-05-06T10:36:34Z</cp:lastPrinted>
  <dcterms:created xsi:type="dcterms:W3CDTF">2008-10-17T11:51:54Z</dcterms:created>
  <dcterms:modified xsi:type="dcterms:W3CDTF">2013-05-06T11:22:41Z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