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<sst xmlns="http://schemas.openxmlformats.org/spreadsheetml/2006/main" count="393" uniqueCount="342">
  <si>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</si>
  <si>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</si>
  <si>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</si>
  <si>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</si>
  <si>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</si>
  <si>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</si>
  <si>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</si>
  <si>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</si>
  <si>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</si>
  <si>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</si>
  <si>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</si>
  <si>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</si>
  <si>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</si>
  <si>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</si>
  <si>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</si>
  <si>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</si>
  <si>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</si>
  <si>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</si>
  <si>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</si>
  <si>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</si>
  <si>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</si>
  <si>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</si>
  <si>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</si>
  <si>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</si>
  <si>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</si>
  <si>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</si>
  <si>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</si>
  <si>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</si>
  <si>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</si>
  <si>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</si>
  <si>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</si>
  <si>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</si>
  <si>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</si>
  <si>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</si>
  <si>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</si>
  <si>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</si>
  <si>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</si>
  <si>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</si>
  <si>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</si>
  <si>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</si>
  <si>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</si>
  <si>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</si>
  <si>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</si>
  <si>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</si>
  <si>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</si>
  <si>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</si>
  <si>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</si>
  <si>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</si>
  <si>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</si>
  <si>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</si>
  <si>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</si>
  <si>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</si>
  <si>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</si>
  <si>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</si>
  <si>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</si>
  <si>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</si>
  <si>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</si>
  <si>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</si>
  <si>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</si>
  <si>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</si>
  <si>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</si>
  <si>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</si>
  <si>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</si>
  <si>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</si>
  <si>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</si>
  <si>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</si>
  <si>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</si>
  <si>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</si>
  <si>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</si>
  <si>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</si>
  <si>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</si>
  <si>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</si>
  <si>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</si>
  <si>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</si>
  <si>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</si>
  <si>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</si>
  <si>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</si>
  <si>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</si>
  <si>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</si>
  <si>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</si>
  <si>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</si>
  <si>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</si>
  <si>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</si>
  <si>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</si>
  <si>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</si>
  <si>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</si>
  <si>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</si>
  <si>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</si>
  <si>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</si>
  <si>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</si>
  <si>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</si>
  <si>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</si>
  <si>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</si>
  <si>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</si>
  <si>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</si>
  <si>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</si>
  <si>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</si>
  <si>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</si>
  <si>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</si>
  <si>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</si>
  <si>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</si>
  <si>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</si>
  <si>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</si>
  <si>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</si>
  <si>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</si>
  <si>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</si>
  <si>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</si>
  <si>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</si>
  <si>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</si>
  <si>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</si>
  <si>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</si>
  <si>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</si>
  <si>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</si>
  <si>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</si>
  <si>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</si>
  <si>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</si>
  <si>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</si>
  <si>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</si>
  <si>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</si>
  <si>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</si>
  <si>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</si>
  <si>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</si>
  <si>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</si>
  <si>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</si>
  <si>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</si>
  <si>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</si>
  <si>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</si>
  <si>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</si>
  <si>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</si>
  <si>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</si>
  <si>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</si>
  <si>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</si>
  <si>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</si>
  <si>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</si>
  <si>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</si>
  <si>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</si>
  <si>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</si>
  <si>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</si>
  <si>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</si>
  <si>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</si>
  <si>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</si>
  <si>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</si>
  <si>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</si>
  <si>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</si>
  <si>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</si>
  <si>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</si>
  <si>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</si>
  <si>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</si>
  <si>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</si>
  <si>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</si>
  <si>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</si>
  <si>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</si>
  <si>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</si>
  <si>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</si>
  <si>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</si>
  <si>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</si>
  <si>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</si>
  <si>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</si>
  <si>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</si>
  <si>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</si>
  <si>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</si>
  <si>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</si>
  <si>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</si>
  <si>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</si>
  <si>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</si>
  <si>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</si>
  <si>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</si>
  <si>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</si>
  <si>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</si>
  <si>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</si>
  <si>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</si>
  <si>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</si>
  <si>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</si>
  <si>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</si>
  <si>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</si>
  <si>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</si>
  <si>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</si>
  <si>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</si>
  <si>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</si>
  <si>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</si>
  <si>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</si>
  <si>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</si>
  <si>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</si>
  <si>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</si>
  <si>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</si>
  <si>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</si>
  <si>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</si>
  <si>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</si>
  <si>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</si>
  <si>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</si>
  <si>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</si>
  <si>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</si>
  <si>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</si>
  <si>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</si>
  <si>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</si>
  <si>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</si>
  <si>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</si>
  <si>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</si>
  <si>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</si>
  <si>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</si>
  <si>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</si>
  <si>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</si>
  <si>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</si>
  <si>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</si>
  <si>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</si>
  <si>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</si>
  <si>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</si>
  <si>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</si>
  <si>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</si>
  <si>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</si>
  <si>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</si>
  <si>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</si>
  <si>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</si>
  <si>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</si>
  <si>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</si>
  <si>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</si>
  <si>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</si>
  <si>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</si>
  <si>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</si>
  <si>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</si>
  <si>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</si>
  <si>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</si>
  <si>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</si>
  <si>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</si>
  <si>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</si>
  <si>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</si>
  <si>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</si>
  <si>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</si>
  <si>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</si>
  <si>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</si>
  <si>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</si>
  <si>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</si>
  <si>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</si>
  <si>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</si>
  <si>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</si>
  <si>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</si>
  <si>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</si>
  <si>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</si>
  <si>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</si>
  <si>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</si>
  <si>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</si>
  <si>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</si>
  <si>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</si>
  <si>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</si>
  <si>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</si>
  <si>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</si>
  <si>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</si>
  <si>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</si>
  <si>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</si>
  <si>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</si>
  <si>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</si>
  <si>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</si>
  <si>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</si>
  <si>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</si>
  <si>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</si>
  <si>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</si>
  <si>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</si>
  <si>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</si>
  <si>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</si>
  <si>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</si>
  <si>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</si>
  <si>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</si>
  <si>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</si>
  <si>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</si>
  <si>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</si>
  <si>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</si>
  <si>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</si>
  <si>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</si>
  <si>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</si>
  <si>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</si>
  <si>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</si>
  <si>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</si>
  <si>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</si>
  <si>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</si>
  <si>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</si>
  <si>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</si>
  <si>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</si>
  <si>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</si>
  <si>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</si>
  <si>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</si>
  <si>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</si>
  <si>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</si>
  <si>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</si>
  <si>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</si>
  <si>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</si>
  <si>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</si>
  <si>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</si>
  <si>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</si>
  <si>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</si>
  <si>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</si>
  <si>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</si>
  <si>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</si>
  <si>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</si>
  <si>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</si>
  <si>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</si>
  <si>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</si>
  <si>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</si>
  <si>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</si>
  <si>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</si>
  <si>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</si>
  <si>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</si>
  <si>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</si>
  <si>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</si>
  <si>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</si>
  <si>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</si>
  <si>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</si>
  <si>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</si>
  <si>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</si>
  <si>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</si>
  <si>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</si>
  <si>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</si>
  <si>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</si>
  <si>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</si>
  <si>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</si>
  <si>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</si>
  <si>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</si>
  <si>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</si>
  <si>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</si>
  <si>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</si>
  <si>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</si>
  <si>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</si>
  <si>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</si>
  <si>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03302466</t>
  </si>
  <si>
    <t>060003058</t>
  </si>
  <si>
    <t>61063868086</t>
  </si>
  <si>
    <t>Dubrovnik</t>
  </si>
  <si>
    <t>atlant@atlant.hr</t>
  </si>
  <si>
    <t>www.atlant.hr</t>
  </si>
  <si>
    <t>5020</t>
  </si>
  <si>
    <t>020 352 230</t>
  </si>
  <si>
    <t>020 356 151</t>
  </si>
  <si>
    <t>Pero Kulaš</t>
  </si>
  <si>
    <t>Atlantska plovidba d.d.</t>
  </si>
  <si>
    <t>DA</t>
  </si>
  <si>
    <t>Dr. A. Starčevića 24</t>
  </si>
  <si>
    <t>Vicenco Jerković</t>
  </si>
  <si>
    <t>vicenco.jerkovic@atlant.hr</t>
  </si>
  <si>
    <t>GRUPA ATLANTSKA PLOVIDBA d.d.</t>
  </si>
  <si>
    <t>Obveznik: Grupa Atlantska plovidba d.d._____________________________________________________________</t>
  </si>
  <si>
    <t>u razdoblju 1.1.2017. do 31.12.2017.</t>
  </si>
  <si>
    <t>stanje na dan 31.12.2017.</t>
  </si>
  <si>
    <t xml:space="preserve">  7. Manjinski interes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</si>
</sst>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486" applyFont="1" applyAlignment="1">
      <alignment/>
      <protection/>
    </xf>
    <xf numFmtId="0" fontId="0" fillId="0" borderId="0" xfId="486" applyFont="1" applyAlignment="1">
      <alignment/>
      <protection/>
    </xf>
    <xf numFmtId="0" fontId="3" fillId="0" borderId="16" xfId="486" applyFont="1" applyFill="1" applyBorder="1" applyAlignment="1" applyProtection="1">
      <alignment horizontal="center" vertical="center"/>
      <protection hidden="1" locked="0"/>
    </xf>
    <xf numFmtId="0" fontId="2" fillId="0" borderId="0" xfId="486" applyFont="1" applyFill="1" applyBorder="1" applyAlignment="1" applyProtection="1">
      <alignment horizontal="left" vertical="center"/>
      <protection hidden="1"/>
    </xf>
    <xf numFmtId="0" fontId="3" fillId="0" borderId="0" xfId="486" applyFont="1" applyFill="1" applyBorder="1" applyAlignment="1" applyProtection="1">
      <alignment vertical="center"/>
      <protection hidden="1"/>
    </xf>
    <xf numFmtId="0" fontId="3" fillId="0" borderId="0" xfId="486" applyFont="1" applyFill="1" applyBorder="1" applyAlignment="1" applyProtection="1">
      <alignment horizontal="center" vertical="center" wrapText="1"/>
      <protection hidden="1"/>
    </xf>
    <xf numFmtId="0" fontId="3" fillId="0" borderId="0" xfId="486" applyFont="1" applyBorder="1" applyAlignment="1" applyProtection="1">
      <alignment/>
      <protection hidden="1"/>
    </xf>
    <xf numFmtId="0" fontId="12" fillId="0" borderId="0" xfId="486" applyFont="1" applyBorder="1" applyAlignment="1" applyProtection="1">
      <alignment horizontal="right" vertical="center" wrapText="1"/>
      <protection hidden="1"/>
    </xf>
    <xf numFmtId="0" fontId="12" fillId="0" borderId="0" xfId="48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86" applyFont="1" applyFill="1" applyBorder="1" applyAlignment="1" applyProtection="1">
      <alignment horizontal="left" vertical="center"/>
      <protection hidden="1"/>
    </xf>
    <xf numFmtId="0" fontId="3" fillId="0" borderId="0" xfId="486" applyFont="1" applyBorder="1" applyAlignment="1" applyProtection="1">
      <alignment horizontal="left"/>
      <protection hidden="1"/>
    </xf>
    <xf numFmtId="0" fontId="3" fillId="0" borderId="0" xfId="486" applyFont="1" applyBorder="1" applyAlignment="1" applyProtection="1">
      <alignment vertical="top"/>
      <protection hidden="1"/>
    </xf>
    <xf numFmtId="0" fontId="3" fillId="0" borderId="0" xfId="486" applyFont="1" applyBorder="1" applyAlignment="1" applyProtection="1">
      <alignment horizontal="right"/>
      <protection hidden="1"/>
    </xf>
    <xf numFmtId="0" fontId="2" fillId="0" borderId="0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Border="1" applyAlignment="1" applyProtection="1">
      <alignment/>
      <protection hidden="1"/>
    </xf>
    <xf numFmtId="0" fontId="2" fillId="0" borderId="0" xfId="486" applyFont="1" applyBorder="1" applyAlignment="1" applyProtection="1">
      <alignment vertical="top"/>
      <protection hidden="1"/>
    </xf>
    <xf numFmtId="0" fontId="3" fillId="0" borderId="0" xfId="486" applyFont="1" applyFill="1" applyBorder="1" applyAlignment="1" applyProtection="1">
      <alignment/>
      <protection hidden="1"/>
    </xf>
    <xf numFmtId="0" fontId="3" fillId="0" borderId="0" xfId="486" applyFont="1" applyBorder="1" applyAlignment="1" applyProtection="1">
      <alignment horizontal="center" vertical="center"/>
      <protection hidden="1" locked="0"/>
    </xf>
    <xf numFmtId="0" fontId="3" fillId="0" borderId="0" xfId="486" applyFont="1" applyBorder="1" applyAlignment="1" applyProtection="1">
      <alignment vertical="top" wrapText="1"/>
      <protection hidden="1"/>
    </xf>
    <xf numFmtId="0" fontId="3" fillId="0" borderId="0" xfId="486" applyFont="1" applyBorder="1" applyAlignment="1" applyProtection="1">
      <alignment wrapText="1"/>
      <protection hidden="1"/>
    </xf>
    <xf numFmtId="0" fontId="3" fillId="0" borderId="0" xfId="486" applyFont="1" applyBorder="1" applyAlignment="1" applyProtection="1">
      <alignment horizontal="right" vertical="top"/>
      <protection hidden="1"/>
    </xf>
    <xf numFmtId="0" fontId="3" fillId="0" borderId="0" xfId="486" applyFont="1" applyBorder="1" applyAlignment="1" applyProtection="1">
      <alignment horizontal="center" vertical="top"/>
      <protection hidden="1"/>
    </xf>
    <xf numFmtId="0" fontId="3" fillId="0" borderId="0" xfId="486" applyFont="1" applyBorder="1" applyAlignment="1" applyProtection="1">
      <alignment horizontal="center"/>
      <protection hidden="1"/>
    </xf>
    <xf numFmtId="0" fontId="3" fillId="0" borderId="0" xfId="486" applyFont="1" applyBorder="1" applyAlignment="1">
      <alignment/>
      <protection/>
    </xf>
    <xf numFmtId="0" fontId="3" fillId="0" borderId="0" xfId="486" applyFont="1" applyBorder="1" applyAlignment="1" applyProtection="1">
      <alignment horizontal="left" vertical="top"/>
      <protection hidden="1"/>
    </xf>
    <xf numFmtId="0" fontId="3" fillId="0" borderId="17" xfId="486" applyFont="1" applyBorder="1" applyAlignment="1" applyProtection="1">
      <alignment/>
      <protection hidden="1"/>
    </xf>
    <xf numFmtId="0" fontId="3" fillId="0" borderId="0" xfId="486" applyFont="1" applyBorder="1" applyAlignment="1" applyProtection="1">
      <alignment vertical="center"/>
      <protection hidden="1"/>
    </xf>
    <xf numFmtId="0" fontId="3" fillId="0" borderId="18" xfId="486" applyFont="1" applyBorder="1" applyAlignment="1" applyProtection="1">
      <alignment/>
      <protection hidden="1"/>
    </xf>
    <xf numFmtId="0" fontId="3" fillId="0" borderId="18" xfId="486" applyFont="1" applyBorder="1" applyAlignment="1">
      <alignment/>
      <protection/>
    </xf>
    <xf numFmtId="0" fontId="9" fillId="0" borderId="0" xfId="492">
      <alignment vertical="top"/>
      <protection/>
    </xf>
    <xf numFmtId="0" fontId="9" fillId="0" borderId="0" xfId="492" applyAlignment="1">
      <alignment/>
      <protection/>
    </xf>
    <xf numFmtId="0" fontId="16" fillId="0" borderId="0" xfId="492" applyFont="1" applyAlignment="1">
      <alignment/>
      <protection/>
    </xf>
    <xf numFmtId="0" fontId="10" fillId="0" borderId="0" xfId="492" applyFont="1" applyFill="1" applyBorder="1" applyAlignment="1">
      <alignment horizontal="center" vertical="center" wrapText="1"/>
      <protection/>
    </xf>
    <xf numFmtId="0" fontId="7" fillId="0" borderId="0" xfId="49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492" applyFont="1" applyBorder="1" applyAlignment="1" applyProtection="1">
      <alignment vertical="center"/>
      <protection hidden="1"/>
    </xf>
    <xf numFmtId="0" fontId="3" fillId="0" borderId="0" xfId="486" applyFont="1" applyBorder="1" applyAlignment="1" applyProtection="1">
      <alignment horizontal="right" wrapText="1"/>
      <protection hidden="1"/>
    </xf>
    <xf numFmtId="0" fontId="3" fillId="0" borderId="0" xfId="48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9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9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486" applyFont="1" applyBorder="1" applyAlignment="1">
      <alignment/>
      <protection/>
    </xf>
    <xf numFmtId="0" fontId="3" fillId="0" borderId="24" xfId="486" applyFont="1" applyBorder="1" applyAlignment="1">
      <alignment/>
      <protection/>
    </xf>
    <xf numFmtId="0" fontId="3" fillId="0" borderId="25" xfId="486" applyFont="1" applyFill="1" applyBorder="1" applyAlignment="1" applyProtection="1">
      <alignment horizontal="left" vertical="center" wrapText="1"/>
      <protection hidden="1"/>
    </xf>
    <xf numFmtId="0" fontId="3" fillId="0" borderId="16" xfId="486" applyFont="1" applyFill="1" applyBorder="1" applyAlignment="1" applyProtection="1">
      <alignment vertical="center"/>
      <protection hidden="1"/>
    </xf>
    <xf numFmtId="0" fontId="3" fillId="0" borderId="25" xfId="486" applyFont="1" applyBorder="1" applyAlignment="1" applyProtection="1">
      <alignment horizontal="left" vertical="center" wrapText="1"/>
      <protection hidden="1"/>
    </xf>
    <xf numFmtId="0" fontId="3" fillId="0" borderId="16" xfId="486" applyFont="1" applyBorder="1" applyAlignment="1" applyProtection="1">
      <alignment/>
      <protection hidden="1"/>
    </xf>
    <xf numFmtId="0" fontId="12" fillId="0" borderId="0" xfId="486" applyFont="1" applyBorder="1" applyAlignment="1" applyProtection="1">
      <alignment horizontal="right"/>
      <protection hidden="1"/>
    </xf>
    <xf numFmtId="0" fontId="3" fillId="0" borderId="25" xfId="486" applyFont="1" applyFill="1" applyBorder="1" applyAlignment="1" applyProtection="1">
      <alignment/>
      <protection hidden="1"/>
    </xf>
    <xf numFmtId="0" fontId="3" fillId="0" borderId="25" xfId="486" applyFont="1" applyBorder="1" applyAlignment="1" applyProtection="1">
      <alignment wrapText="1"/>
      <protection hidden="1"/>
    </xf>
    <xf numFmtId="0" fontId="3" fillId="0" borderId="16" xfId="486" applyFont="1" applyBorder="1" applyAlignment="1" applyProtection="1">
      <alignment horizontal="right"/>
      <protection hidden="1"/>
    </xf>
    <xf numFmtId="0" fontId="3" fillId="0" borderId="25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25" xfId="486" applyFont="1" applyFill="1" applyBorder="1" applyAlignment="1" applyProtection="1">
      <alignment horizontal="right" vertical="center"/>
      <protection hidden="1" locked="0"/>
    </xf>
    <xf numFmtId="0" fontId="3" fillId="0" borderId="25" xfId="486" applyFont="1" applyBorder="1" applyAlignment="1" applyProtection="1">
      <alignment vertical="top"/>
      <protection hidden="1"/>
    </xf>
    <xf numFmtId="0" fontId="3" fillId="0" borderId="25" xfId="486" applyFont="1" applyBorder="1" applyAlignment="1" applyProtection="1">
      <alignment horizontal="left" vertical="top" wrapText="1"/>
      <protection hidden="1"/>
    </xf>
    <xf numFmtId="0" fontId="3" fillId="0" borderId="16" xfId="486" applyFont="1" applyBorder="1" applyAlignment="1">
      <alignment/>
      <protection/>
    </xf>
    <xf numFmtId="0" fontId="3" fillId="0" borderId="25" xfId="486" applyFont="1" applyBorder="1" applyAlignment="1" applyProtection="1">
      <alignment horizontal="left" vertical="top" indent="2"/>
      <protection hidden="1"/>
    </xf>
    <xf numFmtId="0" fontId="3" fillId="0" borderId="25" xfId="486" applyFont="1" applyBorder="1" applyAlignment="1" applyProtection="1">
      <alignment horizontal="left" vertical="top" wrapText="1" indent="2"/>
      <protection hidden="1"/>
    </xf>
    <xf numFmtId="0" fontId="3" fillId="0" borderId="16" xfId="486" applyFont="1" applyBorder="1" applyAlignment="1" applyProtection="1">
      <alignment horizontal="right" vertical="top"/>
      <protection hidden="1"/>
    </xf>
    <xf numFmtId="49" fontId="2" fillId="0" borderId="25" xfId="486" applyNumberFormat="1" applyFont="1" applyBorder="1" applyAlignment="1" applyProtection="1">
      <alignment horizontal="center" vertical="center"/>
      <protection hidden="1" locked="0"/>
    </xf>
    <xf numFmtId="0" fontId="3" fillId="0" borderId="16" xfId="486" applyFont="1" applyBorder="1" applyAlignment="1" applyProtection="1">
      <alignment horizontal="left" vertical="top"/>
      <protection hidden="1"/>
    </xf>
    <xf numFmtId="0" fontId="3" fillId="0" borderId="25" xfId="486" applyFont="1" applyBorder="1" applyAlignment="1" applyProtection="1">
      <alignment horizontal="left"/>
      <protection hidden="1"/>
    </xf>
    <xf numFmtId="0" fontId="3" fillId="0" borderId="24" xfId="486" applyFont="1" applyBorder="1" applyAlignment="1" applyProtection="1">
      <alignment/>
      <protection hidden="1"/>
    </xf>
    <xf numFmtId="0" fontId="3" fillId="0" borderId="16" xfId="486" applyFont="1" applyBorder="1" applyAlignment="1" applyProtection="1">
      <alignment horizontal="left"/>
      <protection hidden="1"/>
    </xf>
    <xf numFmtId="0" fontId="3" fillId="0" borderId="25" xfId="486" applyFont="1" applyFill="1" applyBorder="1" applyAlignment="1" applyProtection="1">
      <alignment vertical="center"/>
      <protection hidden="1"/>
    </xf>
    <xf numFmtId="0" fontId="13" fillId="0" borderId="25" xfId="492" applyFont="1" applyFill="1" applyBorder="1" applyAlignment="1" applyProtection="1">
      <alignment vertical="center"/>
      <protection hidden="1"/>
    </xf>
    <xf numFmtId="0" fontId="13" fillId="0" borderId="0" xfId="492" applyFont="1" applyBorder="1" applyAlignment="1" applyProtection="1">
      <alignment horizontal="left"/>
      <protection hidden="1"/>
    </xf>
    <xf numFmtId="0" fontId="9" fillId="0" borderId="0" xfId="492" applyBorder="1" applyAlignment="1">
      <alignment/>
      <protection/>
    </xf>
    <xf numFmtId="0" fontId="9" fillId="0" borderId="25" xfId="492" applyBorder="1" applyAlignment="1">
      <alignment/>
      <protection/>
    </xf>
    <xf numFmtId="0" fontId="2" fillId="0" borderId="16" xfId="486" applyFont="1" applyBorder="1" applyAlignment="1" applyProtection="1">
      <alignment vertical="center"/>
      <protection hidden="1"/>
    </xf>
    <xf numFmtId="0" fontId="3" fillId="0" borderId="26" xfId="486" applyFont="1" applyBorder="1" applyAlignment="1" applyProtection="1">
      <alignment/>
      <protection hidden="1"/>
    </xf>
    <xf numFmtId="0" fontId="3" fillId="0" borderId="27" xfId="486" applyFont="1" applyFill="1" applyBorder="1" applyAlignment="1" applyProtection="1">
      <alignment horizontal="right" vertical="top" wrapText="1"/>
      <protection hidden="1"/>
    </xf>
    <xf numFmtId="0" fontId="3" fillId="0" borderId="28" xfId="486" applyFont="1" applyFill="1" applyBorder="1" applyAlignment="1" applyProtection="1">
      <alignment horizontal="right" vertical="top" wrapText="1"/>
      <protection hidden="1"/>
    </xf>
    <xf numFmtId="0" fontId="3" fillId="0" borderId="28" xfId="486" applyFont="1" applyFill="1" applyBorder="1" applyAlignment="1" applyProtection="1">
      <alignment/>
      <protection hidden="1"/>
    </xf>
    <xf numFmtId="0" fontId="3" fillId="0" borderId="29" xfId="486" applyFont="1" applyFill="1" applyBorder="1" applyAlignment="1" applyProtection="1">
      <alignment/>
      <protection hidden="1"/>
    </xf>
    <xf numFmtId="14" fontId="2" fillId="0" borderId="21" xfId="486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Fill="1" applyBorder="1" applyAlignment="1">
      <alignment/>
      <protection/>
    </xf>
    <xf numFmtId="49" fontId="2" fillId="0" borderId="0" xfId="486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31" applyNumberFormat="1" applyFont="1" applyFill="1" applyBorder="1" applyAlignment="1" applyProtection="1">
      <alignment horizontal="center" vertical="center"/>
      <protection hidden="1" locked="0"/>
    </xf>
    <xf numFmtId="1" fontId="2" fillId="33" borderId="20" xfId="169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204" applyFont="1" applyFill="1" applyBorder="1" applyAlignment="1" applyProtection="1">
      <alignment horizontal="center" vertical="center"/>
      <protection hidden="1" locked="0"/>
    </xf>
    <xf numFmtId="49" fontId="2" fillId="33" borderId="20" xfId="207" applyNumberFormat="1" applyFont="1" applyFill="1" applyBorder="1" applyAlignment="1" applyProtection="1">
      <alignment horizontal="right" vertical="center"/>
      <protection hidden="1" locked="0"/>
    </xf>
    <xf numFmtId="3" fontId="1" fillId="0" borderId="10" xfId="485" applyNumberFormat="1" applyFont="1" applyFill="1" applyBorder="1" applyAlignment="1" applyProtection="1">
      <alignment vertical="center"/>
      <protection locked="0"/>
    </xf>
    <xf numFmtId="3" fontId="6" fillId="0" borderId="10" xfId="200" applyNumberFormat="1" applyFont="1" applyFill="1" applyBorder="1" applyAlignment="1" applyProtection="1">
      <alignment horizontal="right" vertical="center"/>
      <protection hidden="1"/>
    </xf>
    <xf numFmtId="3" fontId="1" fillId="0" borderId="11" xfId="170" applyNumberFormat="1" applyFont="1" applyFill="1" applyBorder="1" applyAlignment="1" applyProtection="1">
      <alignment horizontal="right"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3" fontId="1" fillId="35" borderId="15" xfId="0" applyNumberFormat="1" applyFont="1" applyFill="1" applyBorder="1" applyAlignment="1" applyProtection="1">
      <alignment vertical="center"/>
      <protection hidden="1"/>
    </xf>
    <xf numFmtId="3" fontId="1" fillId="35" borderId="10" xfId="425" applyNumberFormat="1" applyFont="1" applyFill="1" applyBorder="1" applyAlignment="1" applyProtection="1">
      <alignment horizontal="right" vertical="center"/>
      <protection locked="0"/>
    </xf>
    <xf numFmtId="3" fontId="1" fillId="0" borderId="10" xfId="14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locked="0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0" borderId="13" xfId="140" applyNumberFormat="1" applyFont="1" applyFill="1" applyBorder="1" applyAlignment="1" applyProtection="1">
      <alignment vertical="center"/>
      <protection locked="0"/>
    </xf>
    <xf numFmtId="3" fontId="1" fillId="33" borderId="13" xfId="14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2" fillId="36" borderId="20" xfId="486" applyNumberFormat="1" applyFont="1" applyFill="1" applyBorder="1" applyAlignment="1" applyProtection="1">
      <alignment horizontal="righ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487" applyNumberFormat="1" applyFont="1" applyBorder="1" applyAlignment="1" applyProtection="1">
      <alignment horizontal="left" vertical="center"/>
      <protection hidden="1" locked="0"/>
    </xf>
    <xf numFmtId="49" fontId="2" fillId="0" borderId="29" xfId="487" applyNumberFormat="1" applyFont="1" applyBorder="1" applyAlignment="1" applyProtection="1">
      <alignment horizontal="left" vertical="center"/>
      <protection hidden="1" locked="0"/>
    </xf>
    <xf numFmtId="49" fontId="4" fillId="33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487" applyFont="1" applyBorder="1" applyAlignment="1">
      <alignment horizontal="left" vertical="center"/>
      <protection/>
    </xf>
    <xf numFmtId="0" fontId="3" fillId="0" borderId="28" xfId="486" applyFont="1" applyFill="1" applyBorder="1" applyAlignment="1" applyProtection="1">
      <alignment horizontal="center" vertical="top"/>
      <protection hidden="1"/>
    </xf>
    <xf numFmtId="0" fontId="3" fillId="0" borderId="28" xfId="486" applyFont="1" applyFill="1" applyBorder="1" applyAlignment="1" applyProtection="1">
      <alignment horizontal="center"/>
      <protection hidden="1"/>
    </xf>
    <xf numFmtId="0" fontId="3" fillId="0" borderId="16" xfId="486" applyFont="1" applyBorder="1" applyAlignment="1" applyProtection="1">
      <alignment horizontal="right" vertical="center" wrapText="1"/>
      <protection hidden="1"/>
    </xf>
    <xf numFmtId="0" fontId="3" fillId="0" borderId="25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vertical="center"/>
      <protection hidden="1"/>
    </xf>
    <xf numFmtId="0" fontId="3" fillId="0" borderId="25" xfId="486" applyFont="1" applyBorder="1" applyAlignment="1" applyProtection="1">
      <alignment horizontal="right"/>
      <protection hidden="1"/>
    </xf>
    <xf numFmtId="0" fontId="17" fillId="0" borderId="0" xfId="492" applyFont="1" applyBorder="1" applyAlignment="1" applyProtection="1">
      <alignment horizontal="left"/>
      <protection hidden="1"/>
    </xf>
    <xf numFmtId="0" fontId="18" fillId="0" borderId="0" xfId="492" applyFont="1" applyBorder="1" applyAlignment="1">
      <alignment/>
      <protection/>
    </xf>
    <xf numFmtId="0" fontId="13" fillId="0" borderId="0" xfId="492" applyFont="1" applyBorder="1" applyAlignment="1" applyProtection="1">
      <alignment horizontal="left"/>
      <protection hidden="1"/>
    </xf>
    <xf numFmtId="0" fontId="9" fillId="0" borderId="0" xfId="492" applyBorder="1" applyAlignment="1">
      <alignment/>
      <protection/>
    </xf>
    <xf numFmtId="0" fontId="9" fillId="0" borderId="25" xfId="492" applyBorder="1" applyAlignment="1">
      <alignment/>
      <protection/>
    </xf>
    <xf numFmtId="0" fontId="10" fillId="0" borderId="30" xfId="486" applyFont="1" applyBorder="1" applyAlignment="1">
      <alignment/>
      <protection/>
    </xf>
    <xf numFmtId="0" fontId="10" fillId="0" borderId="17" xfId="486" applyFont="1" applyBorder="1" applyAlignment="1">
      <alignment/>
      <protection/>
    </xf>
    <xf numFmtId="0" fontId="3" fillId="0" borderId="0" xfId="486" applyFont="1" applyBorder="1" applyAlignment="1" applyProtection="1">
      <alignment vertical="center"/>
      <protection hidden="1"/>
    </xf>
    <xf numFmtId="0" fontId="3" fillId="0" borderId="31" xfId="486" applyFont="1" applyBorder="1" applyAlignment="1" applyProtection="1">
      <alignment horizontal="center" vertical="top"/>
      <protection hidden="1"/>
    </xf>
    <xf numFmtId="0" fontId="3" fillId="0" borderId="31" xfId="486" applyFont="1" applyBorder="1" applyAlignment="1">
      <alignment horizontal="center"/>
      <protection/>
    </xf>
    <xf numFmtId="0" fontId="3" fillId="0" borderId="32" xfId="486" applyFont="1" applyBorder="1" applyAlignment="1">
      <alignment/>
      <protection/>
    </xf>
    <xf numFmtId="49" fontId="2" fillId="0" borderId="27" xfId="486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6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486" applyFont="1" applyFill="1" applyBorder="1" applyAlignment="1" applyProtection="1">
      <alignment horizontal="left" vertical="center"/>
      <protection hidden="1" locked="0"/>
    </xf>
    <xf numFmtId="0" fontId="3" fillId="0" borderId="28" xfId="486" applyFont="1" applyFill="1" applyBorder="1" applyAlignment="1">
      <alignment/>
      <protection/>
    </xf>
    <xf numFmtId="0" fontId="3" fillId="0" borderId="29" xfId="486" applyFont="1" applyFill="1" applyBorder="1" applyAlignment="1">
      <alignment/>
      <protection/>
    </xf>
    <xf numFmtId="0" fontId="2" fillId="33" borderId="27" xfId="487" applyFont="1" applyFill="1" applyBorder="1" applyAlignment="1" applyProtection="1">
      <alignment horizontal="left" vertical="center"/>
      <protection hidden="1" locked="0"/>
    </xf>
    <xf numFmtId="0" fontId="2" fillId="0" borderId="28" xfId="487" applyFont="1" applyBorder="1" applyAlignment="1" applyProtection="1">
      <alignment horizontal="left" vertical="center"/>
      <protection hidden="1" locked="0"/>
    </xf>
    <xf numFmtId="49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487" applyNumberFormat="1" applyFont="1" applyBorder="1" applyAlignment="1" applyProtection="1">
      <alignment horizontal="center" vertical="center"/>
      <protection hidden="1" locked="0"/>
    </xf>
    <xf numFmtId="49" fontId="2" fillId="33" borderId="27" xfId="32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22" applyNumberFormat="1" applyFont="1" applyBorder="1" applyAlignment="1" applyProtection="1">
      <alignment horizontal="center" vertical="center"/>
      <protection hidden="1" locked="0"/>
    </xf>
    <xf numFmtId="0" fontId="3" fillId="0" borderId="28" xfId="487" applyFont="1" applyBorder="1" applyAlignment="1">
      <alignment horizontal="left" vertical="center"/>
      <protection/>
    </xf>
    <xf numFmtId="1" fontId="2" fillId="33" borderId="27" xfId="487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48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6" applyFont="1" applyBorder="1" applyAlignment="1" applyProtection="1">
      <alignment horizontal="center" vertical="top"/>
      <protection hidden="1"/>
    </xf>
    <xf numFmtId="0" fontId="3" fillId="0" borderId="0" xfId="486" applyFont="1" applyBorder="1" applyAlignment="1" applyProtection="1">
      <alignment horizontal="center"/>
      <protection hidden="1"/>
    </xf>
    <xf numFmtId="0" fontId="3" fillId="0" borderId="17" xfId="486" applyFont="1" applyBorder="1" applyAlignment="1" applyProtection="1">
      <alignment horizontal="center"/>
      <protection hidden="1"/>
    </xf>
    <xf numFmtId="0" fontId="2" fillId="0" borderId="27" xfId="486" applyFont="1" applyFill="1" applyBorder="1" applyAlignment="1" applyProtection="1">
      <alignment horizontal="right" vertical="center"/>
      <protection hidden="1" locked="0"/>
    </xf>
    <xf numFmtId="0" fontId="3" fillId="0" borderId="0" xfId="486" applyFont="1" applyBorder="1" applyAlignment="1" applyProtection="1">
      <alignment vertical="top" wrapText="1"/>
      <protection hidden="1"/>
    </xf>
    <xf numFmtId="0" fontId="3" fillId="0" borderId="0" xfId="486" applyFont="1" applyBorder="1" applyAlignment="1" applyProtection="1">
      <alignment wrapText="1"/>
      <protection hidden="1"/>
    </xf>
    <xf numFmtId="0" fontId="3" fillId="0" borderId="0" xfId="486" applyFont="1" applyBorder="1" applyAlignment="1" applyProtection="1">
      <alignment horizontal="right" vertical="center"/>
      <protection hidden="1"/>
    </xf>
    <xf numFmtId="0" fontId="3" fillId="0" borderId="16" xfId="486" applyFont="1" applyBorder="1" applyAlignment="1" applyProtection="1">
      <alignment horizontal="center" vertical="center"/>
      <protection hidden="1"/>
    </xf>
    <xf numFmtId="0" fontId="3" fillId="0" borderId="0" xfId="486" applyFont="1" applyBorder="1" applyAlignment="1">
      <alignment horizontal="center" vertical="center"/>
      <protection/>
    </xf>
    <xf numFmtId="0" fontId="3" fillId="0" borderId="0" xfId="486" applyFont="1" applyBorder="1" applyAlignment="1">
      <alignment horizontal="center"/>
      <protection/>
    </xf>
    <xf numFmtId="0" fontId="3" fillId="0" borderId="0" xfId="486" applyFont="1" applyBorder="1" applyAlignment="1">
      <alignment horizontal="center" vertical="center"/>
      <protection/>
    </xf>
    <xf numFmtId="0" fontId="3" fillId="0" borderId="0" xfId="486" applyFont="1" applyBorder="1" applyAlignment="1">
      <alignment vertical="center"/>
      <protection/>
    </xf>
    <xf numFmtId="0" fontId="3" fillId="0" borderId="0" xfId="486" applyFont="1" applyBorder="1" applyAlignment="1">
      <alignment horizontal="center"/>
      <protection/>
    </xf>
    <xf numFmtId="0" fontId="3" fillId="0" borderId="25" xfId="486" applyFont="1" applyBorder="1" applyAlignment="1">
      <alignment horizontal="center"/>
      <protection/>
    </xf>
    <xf numFmtId="0" fontId="3" fillId="0" borderId="28" xfId="486" applyFont="1" applyFill="1" applyBorder="1" applyAlignment="1">
      <alignment horizontal="left"/>
      <protection/>
    </xf>
    <xf numFmtId="0" fontId="3" fillId="0" borderId="29" xfId="486" applyFont="1" applyFill="1" applyBorder="1" applyAlignment="1">
      <alignment horizontal="left"/>
      <protection/>
    </xf>
    <xf numFmtId="0" fontId="3" fillId="0" borderId="0" xfId="486" applyFont="1" applyBorder="1" applyAlignment="1" applyProtection="1">
      <alignment horizontal="right"/>
      <protection hidden="1"/>
    </xf>
    <xf numFmtId="0" fontId="4" fillId="33" borderId="27" xfId="54" applyFill="1" applyBorder="1" applyAlignment="1" applyProtection="1">
      <alignment/>
      <protection hidden="1" locked="0"/>
    </xf>
    <xf numFmtId="0" fontId="2" fillId="0" borderId="28" xfId="487" applyFont="1" applyBorder="1" applyAlignment="1" applyProtection="1">
      <alignment/>
      <protection hidden="1" locked="0"/>
    </xf>
    <xf numFmtId="0" fontId="2" fillId="0" borderId="29" xfId="487" applyFont="1" applyBorder="1" applyAlignment="1" applyProtection="1">
      <alignment/>
      <protection hidden="1" locked="0"/>
    </xf>
    <xf numFmtId="0" fontId="3" fillId="0" borderId="0" xfId="486" applyFont="1" applyBorder="1" applyAlignment="1" applyProtection="1">
      <alignment horizontal="right" wrapText="1"/>
      <protection hidden="1"/>
    </xf>
    <xf numFmtId="0" fontId="3" fillId="0" borderId="16" xfId="486" applyFont="1" applyBorder="1" applyAlignment="1" applyProtection="1">
      <alignment horizontal="right" wrapText="1"/>
      <protection hidden="1"/>
    </xf>
    <xf numFmtId="0" fontId="2" fillId="0" borderId="16" xfId="486" applyFont="1" applyFill="1" applyBorder="1" applyAlignment="1" applyProtection="1">
      <alignment horizontal="left" vertical="center" wrapText="1"/>
      <protection hidden="1"/>
    </xf>
    <xf numFmtId="0" fontId="2" fillId="0" borderId="0" xfId="486" applyFont="1" applyFill="1" applyBorder="1" applyAlignment="1" applyProtection="1">
      <alignment horizontal="left" vertical="center" wrapText="1"/>
      <protection hidden="1"/>
    </xf>
    <xf numFmtId="0" fontId="2" fillId="0" borderId="25" xfId="486" applyFont="1" applyFill="1" applyBorder="1" applyAlignment="1" applyProtection="1">
      <alignment horizontal="left" vertical="center" wrapText="1"/>
      <protection hidden="1"/>
    </xf>
    <xf numFmtId="0" fontId="11" fillId="0" borderId="16" xfId="486" applyFont="1" applyBorder="1" applyAlignment="1" applyProtection="1">
      <alignment horizontal="center" vertical="center" wrapText="1"/>
      <protection hidden="1"/>
    </xf>
    <xf numFmtId="0" fontId="11" fillId="0" borderId="0" xfId="486" applyFont="1" applyBorder="1" applyAlignment="1" applyProtection="1">
      <alignment horizontal="center" vertical="center" wrapText="1"/>
      <protection hidden="1"/>
    </xf>
    <xf numFmtId="0" fontId="11" fillId="0" borderId="25" xfId="486" applyFont="1" applyBorder="1" applyAlignment="1" applyProtection="1">
      <alignment horizontal="center" vertical="center" wrapText="1"/>
      <protection hidden="1"/>
    </xf>
    <xf numFmtId="0" fontId="1" fillId="0" borderId="16" xfId="486" applyFont="1" applyBorder="1" applyAlignment="1" applyProtection="1">
      <alignment horizontal="right" vertical="center" wrapText="1"/>
      <protection hidden="1"/>
    </xf>
    <xf numFmtId="0" fontId="1" fillId="0" borderId="25" xfId="486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49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492" applyFont="1" applyFill="1" applyBorder="1" applyAlignment="1" applyProtection="1">
      <alignment horizontal="center" vertical="center"/>
      <protection hidden="1"/>
    </xf>
    <xf numFmtId="14" fontId="7" fillId="0" borderId="0" xfId="49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9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492" applyFont="1" applyAlignment="1">
      <alignment/>
      <protection/>
    </xf>
    <xf numFmtId="0" fontId="15" fillId="0" borderId="0" xfId="492" applyFont="1" applyBorder="1" applyAlignment="1">
      <alignment horizontal="justify" vertical="top" wrapText="1"/>
      <protection/>
    </xf>
    <xf numFmtId="0" fontId="9" fillId="0" borderId="0" xfId="492" applyAlignment="1">
      <alignment/>
      <protection/>
    </xf>
  </cellXfs>
  <cellStyles count="4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3" xfId="57"/>
    <cellStyle name="Hyperlink 3 2" xfId="58"/>
    <cellStyle name="Hyperlink 3 2 2" xfId="59"/>
    <cellStyle name="Hyperlink 3 3" xfId="60"/>
    <cellStyle name="Hyperlink 4" xfId="61"/>
    <cellStyle name="Input" xfId="62"/>
    <cellStyle name="Linked Cell" xfId="63"/>
    <cellStyle name="Neutral" xfId="64"/>
    <cellStyle name="Normal 10" xfId="65"/>
    <cellStyle name="Normal 10 2" xfId="66"/>
    <cellStyle name="Normal 10 3" xfId="67"/>
    <cellStyle name="Normal 100" xfId="68"/>
    <cellStyle name="Normal 100 2" xfId="69"/>
    <cellStyle name="Normal 100 3" xfId="70"/>
    <cellStyle name="Normal 101" xfId="71"/>
    <cellStyle name="Normal 101 2" xfId="72"/>
    <cellStyle name="Normal 101 3" xfId="73"/>
    <cellStyle name="Normal 102" xfId="74"/>
    <cellStyle name="Normal 102 2" xfId="75"/>
    <cellStyle name="Normal 102 3" xfId="76"/>
    <cellStyle name="Normal 103" xfId="77"/>
    <cellStyle name="Normal 103 2" xfId="78"/>
    <cellStyle name="Normal 103 3" xfId="79"/>
    <cellStyle name="Normal 104" xfId="80"/>
    <cellStyle name="Normal 104 2" xfId="81"/>
    <cellStyle name="Normal 104 3" xfId="82"/>
    <cellStyle name="Normal 105" xfId="83"/>
    <cellStyle name="Normal 105 2" xfId="84"/>
    <cellStyle name="Normal 105 3" xfId="85"/>
    <cellStyle name="Normal 106" xfId="86"/>
    <cellStyle name="Normal 106 2" xfId="87"/>
    <cellStyle name="Normal 106 3" xfId="88"/>
    <cellStyle name="Normal 107" xfId="89"/>
    <cellStyle name="Normal 107 2" xfId="90"/>
    <cellStyle name="Normal 107 3" xfId="91"/>
    <cellStyle name="Normal 108" xfId="92"/>
    <cellStyle name="Normal 108 2" xfId="93"/>
    <cellStyle name="Normal 108 3" xfId="94"/>
    <cellStyle name="Normal 109" xfId="95"/>
    <cellStyle name="Normal 109 2" xfId="96"/>
    <cellStyle name="Normal 109 3" xfId="97"/>
    <cellStyle name="Normal 11" xfId="98"/>
    <cellStyle name="Normal 11 2" xfId="99"/>
    <cellStyle name="Normal 11 3" xfId="100"/>
    <cellStyle name="Normal 110" xfId="101"/>
    <cellStyle name="Normal 110 2" xfId="102"/>
    <cellStyle name="Normal 110 3" xfId="103"/>
    <cellStyle name="Normal 111" xfId="104"/>
    <cellStyle name="Normal 111 2" xfId="105"/>
    <cellStyle name="Normal 111 3" xfId="106"/>
    <cellStyle name="Normal 112" xfId="107"/>
    <cellStyle name="Normal 112 2" xfId="108"/>
    <cellStyle name="Normal 112 3" xfId="109"/>
    <cellStyle name="Normal 113" xfId="110"/>
    <cellStyle name="Normal 113 2" xfId="111"/>
    <cellStyle name="Normal 113 3" xfId="112"/>
    <cellStyle name="Normal 114" xfId="113"/>
    <cellStyle name="Normal 114 2" xfId="114"/>
    <cellStyle name="Normal 114 3" xfId="115"/>
    <cellStyle name="Normal 115" xfId="116"/>
    <cellStyle name="Normal 115 2" xfId="117"/>
    <cellStyle name="Normal 115 3" xfId="118"/>
    <cellStyle name="Normal 116" xfId="119"/>
    <cellStyle name="Normal 116 2" xfId="120"/>
    <cellStyle name="Normal 116 3" xfId="121"/>
    <cellStyle name="Normal 117" xfId="122"/>
    <cellStyle name="Normal 117 2" xfId="123"/>
    <cellStyle name="Normal 117 3" xfId="124"/>
    <cellStyle name="Normal 118" xfId="125"/>
    <cellStyle name="Normal 118 2" xfId="126"/>
    <cellStyle name="Normal 118 3" xfId="127"/>
    <cellStyle name="Normal 119" xfId="128"/>
    <cellStyle name="Normal 119 2" xfId="129"/>
    <cellStyle name="Normal 119 3" xfId="130"/>
    <cellStyle name="Normal 12" xfId="131"/>
    <cellStyle name="Normal 12 2" xfId="132"/>
    <cellStyle name="Normal 12 3" xfId="133"/>
    <cellStyle name="Normal 120" xfId="134"/>
    <cellStyle name="Normal 120 2" xfId="135"/>
    <cellStyle name="Normal 120 3" xfId="136"/>
    <cellStyle name="Normal 121" xfId="137"/>
    <cellStyle name="Normal 121 2" xfId="138"/>
    <cellStyle name="Normal 121 3" xfId="139"/>
    <cellStyle name="Normal 122" xfId="140"/>
    <cellStyle name="Normal 123" xfId="141"/>
    <cellStyle name="Normal 123 2" xfId="142"/>
    <cellStyle name="Normal 123 2 2" xfId="143"/>
    <cellStyle name="Normal 123 3" xfId="144"/>
    <cellStyle name="Normal 124" xfId="145"/>
    <cellStyle name="Normal 124 2" xfId="146"/>
    <cellStyle name="Normal 124 2 2" xfId="147"/>
    <cellStyle name="Normal 124 3" xfId="148"/>
    <cellStyle name="Normal 125" xfId="149"/>
    <cellStyle name="Normal 125 2" xfId="150"/>
    <cellStyle name="Normal 125 2 2" xfId="151"/>
    <cellStyle name="Normal 125 3" xfId="152"/>
    <cellStyle name="Normal 126" xfId="153"/>
    <cellStyle name="Normal 126 2" xfId="154"/>
    <cellStyle name="Normal 126 2 2" xfId="155"/>
    <cellStyle name="Normal 126 3" xfId="156"/>
    <cellStyle name="Normal 127" xfId="157"/>
    <cellStyle name="Normal 127 2" xfId="158"/>
    <cellStyle name="Normal 127 2 2" xfId="159"/>
    <cellStyle name="Normal 127 3" xfId="160"/>
    <cellStyle name="Normal 128" xfId="161"/>
    <cellStyle name="Normal 128 2" xfId="162"/>
    <cellStyle name="Normal 128 2 2" xfId="163"/>
    <cellStyle name="Normal 128 3" xfId="164"/>
    <cellStyle name="Normal 129" xfId="165"/>
    <cellStyle name="Normal 129 2" xfId="166"/>
    <cellStyle name="Normal 129 2 2" xfId="167"/>
    <cellStyle name="Normal 129 3" xfId="168"/>
    <cellStyle name="Normal 13" xfId="169"/>
    <cellStyle name="Normal 13 2" xfId="170"/>
    <cellStyle name="Normal 13 3" xfId="171"/>
    <cellStyle name="Normal 130" xfId="172"/>
    <cellStyle name="Normal 130 2" xfId="173"/>
    <cellStyle name="Normal 130 2 2" xfId="174"/>
    <cellStyle name="Normal 130 3" xfId="175"/>
    <cellStyle name="Normal 131" xfId="176"/>
    <cellStyle name="Normal 131 2" xfId="177"/>
    <cellStyle name="Normal 131 2 2" xfId="178"/>
    <cellStyle name="Normal 131 3" xfId="179"/>
    <cellStyle name="Normal 132" xfId="180"/>
    <cellStyle name="Normal 132 2" xfId="181"/>
    <cellStyle name="Normal 132 2 2" xfId="182"/>
    <cellStyle name="Normal 132 3" xfId="183"/>
    <cellStyle name="Normal 133" xfId="184"/>
    <cellStyle name="Normal 133 2" xfId="185"/>
    <cellStyle name="Normal 133 2 2" xfId="186"/>
    <cellStyle name="Normal 133 3" xfId="187"/>
    <cellStyle name="Normal 134" xfId="188"/>
    <cellStyle name="Normal 134 2" xfId="189"/>
    <cellStyle name="Normal 134 2 2" xfId="190"/>
    <cellStyle name="Normal 134 3" xfId="191"/>
    <cellStyle name="Normal 135" xfId="192"/>
    <cellStyle name="Normal 135 2" xfId="193"/>
    <cellStyle name="Normal 135 2 2" xfId="194"/>
    <cellStyle name="Normal 135 3" xfId="195"/>
    <cellStyle name="Normal 136" xfId="196"/>
    <cellStyle name="Normal 136 2" xfId="197"/>
    <cellStyle name="Normal 136 2 2" xfId="198"/>
    <cellStyle name="Normal 136 3" xfId="199"/>
    <cellStyle name="Normal 137" xfId="200"/>
    <cellStyle name="Normal 137 2" xfId="201"/>
    <cellStyle name="Normal 137 2 2" xfId="202"/>
    <cellStyle name="Normal 137 3" xfId="203"/>
    <cellStyle name="Normal 14" xfId="204"/>
    <cellStyle name="Normal 14 2" xfId="205"/>
    <cellStyle name="Normal 14 3" xfId="206"/>
    <cellStyle name="Normal 15" xfId="207"/>
    <cellStyle name="Normal 15 2" xfId="208"/>
    <cellStyle name="Normal 15 3" xfId="209"/>
    <cellStyle name="Normal 16" xfId="210"/>
    <cellStyle name="Normal 16 2" xfId="211"/>
    <cellStyle name="Normal 16 3" xfId="212"/>
    <cellStyle name="Normal 17" xfId="213"/>
    <cellStyle name="Normal 17 2" xfId="214"/>
    <cellStyle name="Normal 17 3" xfId="215"/>
    <cellStyle name="Normal 18" xfId="216"/>
    <cellStyle name="Normal 18 2" xfId="217"/>
    <cellStyle name="Normal 18 3" xfId="218"/>
    <cellStyle name="Normal 19" xfId="219"/>
    <cellStyle name="Normal 19 2" xfId="220"/>
    <cellStyle name="Normal 19 3" xfId="221"/>
    <cellStyle name="Normal 2" xfId="222"/>
    <cellStyle name="Normal 2 2" xfId="223"/>
    <cellStyle name="Normal 2 3" xfId="224"/>
    <cellStyle name="Normal 2 4" xfId="225"/>
    <cellStyle name="Normal 20" xfId="226"/>
    <cellStyle name="Normal 20 2" xfId="227"/>
    <cellStyle name="Normal 20 3" xfId="228"/>
    <cellStyle name="Normal 21" xfId="229"/>
    <cellStyle name="Normal 21 2" xfId="230"/>
    <cellStyle name="Normal 21 3" xfId="231"/>
    <cellStyle name="Normal 22" xfId="232"/>
    <cellStyle name="Normal 22 2" xfId="233"/>
    <cellStyle name="Normal 22 3" xfId="234"/>
    <cellStyle name="Normal 23" xfId="235"/>
    <cellStyle name="Normal 23 2" xfId="236"/>
    <cellStyle name="Normal 23 3" xfId="237"/>
    <cellStyle name="Normal 24" xfId="238"/>
    <cellStyle name="Normal 24 2" xfId="239"/>
    <cellStyle name="Normal 24 3" xfId="240"/>
    <cellStyle name="Normal 25" xfId="241"/>
    <cellStyle name="Normal 25 2" xfId="242"/>
    <cellStyle name="Normal 25 3" xfId="243"/>
    <cellStyle name="Normal 26" xfId="244"/>
    <cellStyle name="Normal 26 2" xfId="245"/>
    <cellStyle name="Normal 26 3" xfId="246"/>
    <cellStyle name="Normal 27" xfId="247"/>
    <cellStyle name="Normal 27 2" xfId="248"/>
    <cellStyle name="Normal 27 3" xfId="249"/>
    <cellStyle name="Normal 28" xfId="250"/>
    <cellStyle name="Normal 28 2" xfId="251"/>
    <cellStyle name="Normal 28 3" xfId="252"/>
    <cellStyle name="Normal 29" xfId="253"/>
    <cellStyle name="Normal 29 2" xfId="254"/>
    <cellStyle name="Normal 29 3" xfId="255"/>
    <cellStyle name="Normal 3" xfId="256"/>
    <cellStyle name="Normal 3 2" xfId="257"/>
    <cellStyle name="Normal 3 3" xfId="258"/>
    <cellStyle name="Normal 30" xfId="259"/>
    <cellStyle name="Normal 30 2" xfId="260"/>
    <cellStyle name="Normal 30 3" xfId="261"/>
    <cellStyle name="Normal 31" xfId="262"/>
    <cellStyle name="Normal 31 2" xfId="263"/>
    <cellStyle name="Normal 31 3" xfId="264"/>
    <cellStyle name="Normal 32" xfId="265"/>
    <cellStyle name="Normal 32 2" xfId="266"/>
    <cellStyle name="Normal 32 3" xfId="267"/>
    <cellStyle name="Normal 33" xfId="268"/>
    <cellStyle name="Normal 33 2" xfId="269"/>
    <cellStyle name="Normal 33 3" xfId="270"/>
    <cellStyle name="Normal 34" xfId="271"/>
    <cellStyle name="Normal 34 2" xfId="272"/>
    <cellStyle name="Normal 34 3" xfId="273"/>
    <cellStyle name="Normal 35" xfId="274"/>
    <cellStyle name="Normal 35 2" xfId="275"/>
    <cellStyle name="Normal 35 3" xfId="276"/>
    <cellStyle name="Normal 36" xfId="277"/>
    <cellStyle name="Normal 36 2" xfId="278"/>
    <cellStyle name="Normal 36 3" xfId="279"/>
    <cellStyle name="Normal 37" xfId="280"/>
    <cellStyle name="Normal 37 2" xfId="281"/>
    <cellStyle name="Normal 37 3" xfId="282"/>
    <cellStyle name="Normal 38" xfId="283"/>
    <cellStyle name="Normal 38 2" xfId="284"/>
    <cellStyle name="Normal 38 3" xfId="285"/>
    <cellStyle name="Normal 39" xfId="286"/>
    <cellStyle name="Normal 39 2" xfId="287"/>
    <cellStyle name="Normal 39 3" xfId="288"/>
    <cellStyle name="Normal 4" xfId="289"/>
    <cellStyle name="Normal 4 2" xfId="290"/>
    <cellStyle name="Normal 4 3" xfId="291"/>
    <cellStyle name="Normal 40" xfId="292"/>
    <cellStyle name="Normal 40 2" xfId="293"/>
    <cellStyle name="Normal 40 3" xfId="294"/>
    <cellStyle name="Normal 41" xfId="295"/>
    <cellStyle name="Normal 41 2" xfId="296"/>
    <cellStyle name="Normal 41 3" xfId="297"/>
    <cellStyle name="Normal 42" xfId="298"/>
    <cellStyle name="Normal 42 2" xfId="299"/>
    <cellStyle name="Normal 42 3" xfId="300"/>
    <cellStyle name="Normal 43" xfId="301"/>
    <cellStyle name="Normal 43 2" xfId="302"/>
    <cellStyle name="Normal 43 3" xfId="303"/>
    <cellStyle name="Normal 44" xfId="304"/>
    <cellStyle name="Normal 44 2" xfId="305"/>
    <cellStyle name="Normal 44 3" xfId="306"/>
    <cellStyle name="Normal 45" xfId="307"/>
    <cellStyle name="Normal 45 2" xfId="308"/>
    <cellStyle name="Normal 45 3" xfId="309"/>
    <cellStyle name="Normal 46" xfId="310"/>
    <cellStyle name="Normal 46 2" xfId="311"/>
    <cellStyle name="Normal 46 3" xfId="312"/>
    <cellStyle name="Normal 47" xfId="313"/>
    <cellStyle name="Normal 47 2" xfId="314"/>
    <cellStyle name="Normal 47 3" xfId="315"/>
    <cellStyle name="Normal 48" xfId="316"/>
    <cellStyle name="Normal 48 2" xfId="317"/>
    <cellStyle name="Normal 48 3" xfId="318"/>
    <cellStyle name="Normal 49" xfId="319"/>
    <cellStyle name="Normal 49 2" xfId="320"/>
    <cellStyle name="Normal 49 3" xfId="321"/>
    <cellStyle name="Normal 5" xfId="322"/>
    <cellStyle name="Normal 5 2" xfId="323"/>
    <cellStyle name="Normal 5 3" xfId="324"/>
    <cellStyle name="Normal 50" xfId="325"/>
    <cellStyle name="Normal 50 2" xfId="326"/>
    <cellStyle name="Normal 50 3" xfId="327"/>
    <cellStyle name="Normal 51" xfId="328"/>
    <cellStyle name="Normal 51 2" xfId="329"/>
    <cellStyle name="Normal 51 3" xfId="330"/>
    <cellStyle name="Normal 52" xfId="331"/>
    <cellStyle name="Normal 52 2" xfId="332"/>
    <cellStyle name="Normal 52 3" xfId="333"/>
    <cellStyle name="Normal 53" xfId="334"/>
    <cellStyle name="Normal 53 2" xfId="335"/>
    <cellStyle name="Normal 53 3" xfId="336"/>
    <cellStyle name="Normal 54" xfId="337"/>
    <cellStyle name="Normal 54 2" xfId="338"/>
    <cellStyle name="Normal 54 3" xfId="339"/>
    <cellStyle name="Normal 55" xfId="340"/>
    <cellStyle name="Normal 55 2" xfId="341"/>
    <cellStyle name="Normal 55 3" xfId="342"/>
    <cellStyle name="Normal 56" xfId="343"/>
    <cellStyle name="Normal 56 2" xfId="344"/>
    <cellStyle name="Normal 56 3" xfId="345"/>
    <cellStyle name="Normal 57" xfId="346"/>
    <cellStyle name="Normal 57 2" xfId="347"/>
    <cellStyle name="Normal 57 3" xfId="348"/>
    <cellStyle name="Normal 58" xfId="349"/>
    <cellStyle name="Normal 58 2" xfId="350"/>
    <cellStyle name="Normal 58 3" xfId="351"/>
    <cellStyle name="Normal 59" xfId="352"/>
    <cellStyle name="Normal 59 2" xfId="353"/>
    <cellStyle name="Normal 59 3" xfId="354"/>
    <cellStyle name="Normal 6" xfId="355"/>
    <cellStyle name="Normal 6 2" xfId="356"/>
    <cellStyle name="Normal 6 3" xfId="357"/>
    <cellStyle name="Normal 60" xfId="358"/>
    <cellStyle name="Normal 60 2" xfId="359"/>
    <cellStyle name="Normal 60 3" xfId="360"/>
    <cellStyle name="Normal 61" xfId="361"/>
    <cellStyle name="Normal 61 2" xfId="362"/>
    <cellStyle name="Normal 61 3" xfId="363"/>
    <cellStyle name="Normal 62" xfId="364"/>
    <cellStyle name="Normal 62 2" xfId="365"/>
    <cellStyle name="Normal 62 3" xfId="366"/>
    <cellStyle name="Normal 63" xfId="367"/>
    <cellStyle name="Normal 63 2" xfId="368"/>
    <cellStyle name="Normal 63 3" xfId="369"/>
    <cellStyle name="Normal 64" xfId="370"/>
    <cellStyle name="Normal 64 2" xfId="371"/>
    <cellStyle name="Normal 64 3" xfId="372"/>
    <cellStyle name="Normal 65" xfId="373"/>
    <cellStyle name="Normal 65 2" xfId="374"/>
    <cellStyle name="Normal 65 3" xfId="375"/>
    <cellStyle name="Normal 66" xfId="376"/>
    <cellStyle name="Normal 66 2" xfId="377"/>
    <cellStyle name="Normal 66 3" xfId="378"/>
    <cellStyle name="Normal 67" xfId="379"/>
    <cellStyle name="Normal 67 2" xfId="380"/>
    <cellStyle name="Normal 67 3" xfId="381"/>
    <cellStyle name="Normal 68" xfId="382"/>
    <cellStyle name="Normal 68 2" xfId="383"/>
    <cellStyle name="Normal 68 3" xfId="384"/>
    <cellStyle name="Normal 69" xfId="385"/>
    <cellStyle name="Normal 69 2" xfId="386"/>
    <cellStyle name="Normal 69 3" xfId="387"/>
    <cellStyle name="Normal 7" xfId="388"/>
    <cellStyle name="Normal 7 2" xfId="389"/>
    <cellStyle name="Normal 7 3" xfId="390"/>
    <cellStyle name="Normal 70" xfId="391"/>
    <cellStyle name="Normal 70 2" xfId="392"/>
    <cellStyle name="Normal 70 3" xfId="393"/>
    <cellStyle name="Normal 71" xfId="394"/>
    <cellStyle name="Normal 71 2" xfId="395"/>
    <cellStyle name="Normal 71 3" xfId="396"/>
    <cellStyle name="Normal 72" xfId="397"/>
    <cellStyle name="Normal 72 2" xfId="398"/>
    <cellStyle name="Normal 72 3" xfId="399"/>
    <cellStyle name="Normal 73" xfId="400"/>
    <cellStyle name="Normal 73 2" xfId="401"/>
    <cellStyle name="Normal 73 3" xfId="402"/>
    <cellStyle name="Normal 74" xfId="403"/>
    <cellStyle name="Normal 74 2" xfId="404"/>
    <cellStyle name="Normal 74 3" xfId="405"/>
    <cellStyle name="Normal 75" xfId="406"/>
    <cellStyle name="Normal 75 2" xfId="407"/>
    <cellStyle name="Normal 75 3" xfId="408"/>
    <cellStyle name="Normal 76" xfId="409"/>
    <cellStyle name="Normal 76 2" xfId="410"/>
    <cellStyle name="Normal 76 3" xfId="411"/>
    <cellStyle name="Normal 77" xfId="412"/>
    <cellStyle name="Normal 77 2" xfId="413"/>
    <cellStyle name="Normal 77 3" xfId="414"/>
    <cellStyle name="Normal 78" xfId="415"/>
    <cellStyle name="Normal 78 2" xfId="416"/>
    <cellStyle name="Normal 78 3" xfId="417"/>
    <cellStyle name="Normal 79" xfId="418"/>
    <cellStyle name="Normal 79 2" xfId="419"/>
    <cellStyle name="Normal 79 3" xfId="420"/>
    <cellStyle name="Normal 8" xfId="421"/>
    <cellStyle name="Normal 8 2" xfId="422"/>
    <cellStyle name="Normal 8 3" xfId="423"/>
    <cellStyle name="Normal 80" xfId="424"/>
    <cellStyle name="Normal 80 2" xfId="425"/>
    <cellStyle name="Normal 80 3" xfId="426"/>
    <cellStyle name="Normal 81" xfId="427"/>
    <cellStyle name="Normal 81 2" xfId="428"/>
    <cellStyle name="Normal 81 3" xfId="429"/>
    <cellStyle name="Normal 82" xfId="430"/>
    <cellStyle name="Normal 83" xfId="431"/>
    <cellStyle name="Normal 83 2" xfId="432"/>
    <cellStyle name="Normal 83 3" xfId="433"/>
    <cellStyle name="Normal 84" xfId="434"/>
    <cellStyle name="Normal 84 2" xfId="435"/>
    <cellStyle name="Normal 84 3" xfId="436"/>
    <cellStyle name="Normal 85" xfId="437"/>
    <cellStyle name="Normal 85 2" xfId="438"/>
    <cellStyle name="Normal 85 3" xfId="439"/>
    <cellStyle name="Normal 86" xfId="440"/>
    <cellStyle name="Normal 86 2" xfId="441"/>
    <cellStyle name="Normal 86 3" xfId="442"/>
    <cellStyle name="Normal 87" xfId="443"/>
    <cellStyle name="Normal 87 2" xfId="444"/>
    <cellStyle name="Normal 87 3" xfId="445"/>
    <cellStyle name="Normal 88" xfId="446"/>
    <cellStyle name="Normal 88 2" xfId="447"/>
    <cellStyle name="Normal 88 3" xfId="448"/>
    <cellStyle name="Normal 89" xfId="449"/>
    <cellStyle name="Normal 89 2" xfId="450"/>
    <cellStyle name="Normal 89 3" xfId="451"/>
    <cellStyle name="Normal 9" xfId="452"/>
    <cellStyle name="Normal 9 2" xfId="453"/>
    <cellStyle name="Normal 9 3" xfId="454"/>
    <cellStyle name="Normal 90" xfId="455"/>
    <cellStyle name="Normal 90 2" xfId="456"/>
    <cellStyle name="Normal 90 3" xfId="457"/>
    <cellStyle name="Normal 91" xfId="458"/>
    <cellStyle name="Normal 91 2" xfId="459"/>
    <cellStyle name="Normal 91 3" xfId="460"/>
    <cellStyle name="Normal 92" xfId="461"/>
    <cellStyle name="Normal 92 2" xfId="462"/>
    <cellStyle name="Normal 92 3" xfId="463"/>
    <cellStyle name="Normal 93" xfId="464"/>
    <cellStyle name="Normal 93 2" xfId="465"/>
    <cellStyle name="Normal 93 3" xfId="466"/>
    <cellStyle name="Normal 94" xfId="467"/>
    <cellStyle name="Normal 94 2" xfId="468"/>
    <cellStyle name="Normal 94 3" xfId="469"/>
    <cellStyle name="Normal 95" xfId="470"/>
    <cellStyle name="Normal 95 2" xfId="471"/>
    <cellStyle name="Normal 95 3" xfId="472"/>
    <cellStyle name="Normal 96" xfId="473"/>
    <cellStyle name="Normal 96 2" xfId="474"/>
    <cellStyle name="Normal 96 3" xfId="475"/>
    <cellStyle name="Normal 97" xfId="476"/>
    <cellStyle name="Normal 97 2" xfId="477"/>
    <cellStyle name="Normal 97 3" xfId="478"/>
    <cellStyle name="Normal 98" xfId="479"/>
    <cellStyle name="Normal 98 2" xfId="480"/>
    <cellStyle name="Normal 98 3" xfId="481"/>
    <cellStyle name="Normal 99" xfId="482"/>
    <cellStyle name="Normal 99 2" xfId="483"/>
    <cellStyle name="Normal 99 3" xfId="484"/>
    <cellStyle name="Normal_NOVČANI TIJEK" xfId="485"/>
    <cellStyle name="Normal_TFI-POD" xfId="486"/>
    <cellStyle name="Normal_TFI-POD-AP-12-09-N" xfId="487"/>
    <cellStyle name="Note" xfId="488"/>
    <cellStyle name="Obično_Knjiga2" xfId="489"/>
    <cellStyle name="Output" xfId="490"/>
    <cellStyle name="Percent" xfId="491"/>
    <cellStyle name="Style 1" xfId="492"/>
    <cellStyle name="Style 1 2" xfId="493"/>
    <cellStyle name="Style 1 2 2" xfId="494"/>
    <cellStyle name="Style 1 3" xfId="495"/>
    <cellStyle name="Style 1 3 2" xfId="496"/>
    <cellStyle name="Style 1 3 2 2" xfId="497"/>
    <cellStyle name="Style 1 3 3" xfId="498"/>
    <cellStyle name="Style 1 4" xfId="499"/>
    <cellStyle name="Style 1 4 2" xfId="500"/>
    <cellStyle name="Style 1 5" xfId="501"/>
    <cellStyle name="Title" xfId="502"/>
    <cellStyle name="Total" xfId="503"/>
    <cellStyle name="Warning Text" xfId="50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vicenco.jerk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01" t="s">
        <v>249</v>
      </c>
      <c r="B2" s="202"/>
      <c r="C2" s="202"/>
      <c r="D2" s="203"/>
      <c r="E2" s="118">
        <v>42736</v>
      </c>
      <c r="F2" s="12"/>
      <c r="G2" s="13" t="s">
        <v>250</v>
      </c>
      <c r="H2" s="118">
        <v>43100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4" t="s">
        <v>316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2" t="s">
        <v>251</v>
      </c>
      <c r="B6" s="153"/>
      <c r="C6" s="172" t="s">
        <v>322</v>
      </c>
      <c r="D6" s="17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7" t="s">
        <v>252</v>
      </c>
      <c r="B8" s="208"/>
      <c r="C8" s="172" t="s">
        <v>323</v>
      </c>
      <c r="D8" s="173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0" t="s">
        <v>253</v>
      </c>
      <c r="B10" s="199"/>
      <c r="C10" s="174" t="s">
        <v>324</v>
      </c>
      <c r="D10" s="175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2" t="s">
        <v>254</v>
      </c>
      <c r="B12" s="153"/>
      <c r="C12" s="170" t="s">
        <v>337</v>
      </c>
      <c r="D12" s="176"/>
      <c r="E12" s="176"/>
      <c r="F12" s="176"/>
      <c r="G12" s="176"/>
      <c r="H12" s="176"/>
      <c r="I12" s="14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2" t="s">
        <v>255</v>
      </c>
      <c r="B14" s="153"/>
      <c r="C14" s="177">
        <v>20000</v>
      </c>
      <c r="D14" s="178"/>
      <c r="E14" s="16"/>
      <c r="F14" s="170" t="s">
        <v>325</v>
      </c>
      <c r="G14" s="176"/>
      <c r="H14" s="176"/>
      <c r="I14" s="14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2" t="s">
        <v>256</v>
      </c>
      <c r="B16" s="153"/>
      <c r="C16" s="170" t="s">
        <v>334</v>
      </c>
      <c r="D16" s="176"/>
      <c r="E16" s="176"/>
      <c r="F16" s="176"/>
      <c r="G16" s="176"/>
      <c r="H16" s="176"/>
      <c r="I16" s="14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2" t="s">
        <v>257</v>
      </c>
      <c r="B18" s="153"/>
      <c r="C18" s="196" t="s">
        <v>326</v>
      </c>
      <c r="D18" s="197"/>
      <c r="E18" s="197"/>
      <c r="F18" s="197"/>
      <c r="G18" s="197"/>
      <c r="H18" s="197"/>
      <c r="I18" s="19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2" t="s">
        <v>258</v>
      </c>
      <c r="B20" s="153"/>
      <c r="C20" s="196" t="s">
        <v>327</v>
      </c>
      <c r="D20" s="197"/>
      <c r="E20" s="197"/>
      <c r="F20" s="197"/>
      <c r="G20" s="197"/>
      <c r="H20" s="197"/>
      <c r="I20" s="19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2" t="s">
        <v>259</v>
      </c>
      <c r="B22" s="153"/>
      <c r="C22" s="122">
        <v>98</v>
      </c>
      <c r="D22" s="167"/>
      <c r="E22" s="193"/>
      <c r="F22" s="194"/>
      <c r="G22" s="152"/>
      <c r="H22" s="19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2" t="s">
        <v>260</v>
      </c>
      <c r="B24" s="153"/>
      <c r="C24" s="123">
        <v>19</v>
      </c>
      <c r="D24" s="167"/>
      <c r="E24" s="193"/>
      <c r="F24" s="193"/>
      <c r="G24" s="194"/>
      <c r="H24" s="51" t="s">
        <v>261</v>
      </c>
      <c r="I24" s="142"/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52" t="s">
        <v>262</v>
      </c>
      <c r="B26" s="153"/>
      <c r="C26" s="124" t="s">
        <v>333</v>
      </c>
      <c r="D26" s="25"/>
      <c r="E26" s="33"/>
      <c r="F26" s="24"/>
      <c r="G26" s="185" t="s">
        <v>263</v>
      </c>
      <c r="H26" s="153"/>
      <c r="I26" s="125" t="s">
        <v>328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2"/>
      <c r="B30" s="168"/>
      <c r="C30" s="168"/>
      <c r="D30" s="169"/>
      <c r="E30" s="182"/>
      <c r="F30" s="168"/>
      <c r="G30" s="168"/>
      <c r="H30" s="165"/>
      <c r="I30" s="166"/>
      <c r="J30" s="10"/>
      <c r="K30" s="10"/>
      <c r="L30" s="10"/>
    </row>
    <row r="31" spans="1:12" ht="12.75">
      <c r="A31" s="92"/>
      <c r="B31" s="22"/>
      <c r="C31" s="21"/>
      <c r="D31" s="183"/>
      <c r="E31" s="183"/>
      <c r="F31" s="183"/>
      <c r="G31" s="184"/>
      <c r="H31" s="16"/>
      <c r="I31" s="99"/>
      <c r="J31" s="10"/>
      <c r="K31" s="10"/>
      <c r="L31" s="10"/>
    </row>
    <row r="32" spans="1:12" ht="12.75">
      <c r="A32" s="182"/>
      <c r="B32" s="168"/>
      <c r="C32" s="168"/>
      <c r="D32" s="169"/>
      <c r="E32" s="182"/>
      <c r="F32" s="168"/>
      <c r="G32" s="168"/>
      <c r="H32" s="165"/>
      <c r="I32" s="16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2"/>
      <c r="B34" s="168"/>
      <c r="C34" s="168"/>
      <c r="D34" s="169"/>
      <c r="E34" s="182"/>
      <c r="F34" s="168"/>
      <c r="G34" s="168"/>
      <c r="H34" s="165"/>
      <c r="I34" s="16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2"/>
      <c r="B36" s="168"/>
      <c r="C36" s="168"/>
      <c r="D36" s="169"/>
      <c r="E36" s="182"/>
      <c r="F36" s="168"/>
      <c r="G36" s="168"/>
      <c r="H36" s="165"/>
      <c r="I36" s="166"/>
      <c r="J36" s="10"/>
      <c r="K36" s="10"/>
      <c r="L36" s="10"/>
    </row>
    <row r="37" spans="1:12" ht="12.75">
      <c r="A37" s="101"/>
      <c r="B37" s="30"/>
      <c r="C37" s="179"/>
      <c r="D37" s="180"/>
      <c r="E37" s="16"/>
      <c r="F37" s="179"/>
      <c r="G37" s="180"/>
      <c r="H37" s="16"/>
      <c r="I37" s="93"/>
      <c r="J37" s="10"/>
      <c r="K37" s="10"/>
      <c r="L37" s="10"/>
    </row>
    <row r="38" spans="1:12" ht="12.75">
      <c r="A38" s="182"/>
      <c r="B38" s="168"/>
      <c r="C38" s="168"/>
      <c r="D38" s="169"/>
      <c r="E38" s="182"/>
      <c r="F38" s="168"/>
      <c r="G38" s="168"/>
      <c r="H38" s="165"/>
      <c r="I38" s="16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2"/>
      <c r="B40" s="168"/>
      <c r="C40" s="168"/>
      <c r="D40" s="169"/>
      <c r="E40" s="182"/>
      <c r="F40" s="168"/>
      <c r="G40" s="168"/>
      <c r="H40" s="165"/>
      <c r="I40" s="166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0" t="s">
        <v>267</v>
      </c>
      <c r="B44" s="151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9"/>
      <c r="D45" s="180"/>
      <c r="E45" s="16"/>
      <c r="F45" s="179"/>
      <c r="G45" s="181"/>
      <c r="H45" s="35"/>
      <c r="I45" s="105"/>
      <c r="J45" s="10"/>
      <c r="K45" s="10"/>
      <c r="L45" s="10"/>
    </row>
    <row r="46" spans="1:12" ht="12.75">
      <c r="A46" s="150" t="s">
        <v>268</v>
      </c>
      <c r="B46" s="151"/>
      <c r="C46" s="170" t="s">
        <v>335</v>
      </c>
      <c r="D46" s="171"/>
      <c r="E46" s="171"/>
      <c r="F46" s="171"/>
      <c r="G46" s="171"/>
      <c r="H46" s="171"/>
      <c r="I46" s="171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0" t="s">
        <v>270</v>
      </c>
      <c r="B48" s="151"/>
      <c r="C48" s="143" t="s">
        <v>329</v>
      </c>
      <c r="D48" s="144"/>
      <c r="E48" s="145"/>
      <c r="F48" s="16"/>
      <c r="G48" s="51" t="s">
        <v>271</v>
      </c>
      <c r="H48" s="143" t="s">
        <v>330</v>
      </c>
      <c r="I48" s="14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0" t="s">
        <v>257</v>
      </c>
      <c r="B50" s="151"/>
      <c r="C50" s="146" t="s">
        <v>336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2" t="s">
        <v>272</v>
      </c>
      <c r="B52" s="153"/>
      <c r="C52" s="143" t="s">
        <v>331</v>
      </c>
      <c r="D52" s="144"/>
      <c r="E52" s="144"/>
      <c r="F52" s="144"/>
      <c r="G52" s="144"/>
      <c r="H52" s="144"/>
      <c r="I52" s="147"/>
      <c r="J52" s="10"/>
      <c r="K52" s="10"/>
      <c r="L52" s="10"/>
    </row>
    <row r="53" spans="1:12" ht="12.75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6" t="s">
        <v>305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6"/>
      <c r="B57" s="156" t="s">
        <v>306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ht="12.75">
      <c r="A58" s="106"/>
      <c r="B58" s="156" t="s">
        <v>307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6"/>
      <c r="B59" s="156" t="s">
        <v>308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8"/>
      <c r="H63" s="149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2:D2"/>
    <mergeCell ref="A4:I4"/>
    <mergeCell ref="A6:B6"/>
    <mergeCell ref="A8:B8"/>
    <mergeCell ref="A12:B12"/>
    <mergeCell ref="A14:B14"/>
    <mergeCell ref="A16:B16"/>
    <mergeCell ref="F14:I14"/>
    <mergeCell ref="C16:I16"/>
    <mergeCell ref="A10:B11"/>
    <mergeCell ref="A18:B18"/>
    <mergeCell ref="A20:B20"/>
    <mergeCell ref="A22:B22"/>
    <mergeCell ref="D22:F22"/>
    <mergeCell ref="G22:H22"/>
    <mergeCell ref="C18:I18"/>
    <mergeCell ref="C20:I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E38:G38"/>
    <mergeCell ref="H38:I38"/>
    <mergeCell ref="A40:D40"/>
    <mergeCell ref="E40:G40"/>
    <mergeCell ref="F37:G37"/>
    <mergeCell ref="A38:D38"/>
    <mergeCell ref="C46:I46"/>
    <mergeCell ref="H40:I40"/>
    <mergeCell ref="C6:D6"/>
    <mergeCell ref="C8:D8"/>
    <mergeCell ref="C10:D10"/>
    <mergeCell ref="C12:I12"/>
    <mergeCell ref="C14:D14"/>
    <mergeCell ref="C45:D45"/>
    <mergeCell ref="F45:G45"/>
    <mergeCell ref="C37:D37"/>
    <mergeCell ref="B58:I58"/>
    <mergeCell ref="B59:I59"/>
    <mergeCell ref="A48:B48"/>
    <mergeCell ref="A1:C1"/>
    <mergeCell ref="C53:H53"/>
    <mergeCell ref="G62:I62"/>
    <mergeCell ref="A46:B46"/>
    <mergeCell ref="A44:B44"/>
    <mergeCell ref="C44:D44"/>
    <mergeCell ref="F44:I44"/>
    <mergeCell ref="C48:E48"/>
    <mergeCell ref="H48:I48"/>
    <mergeCell ref="C50:I50"/>
    <mergeCell ref="C52:I52"/>
    <mergeCell ref="G63:H63"/>
    <mergeCell ref="A50:B50"/>
    <mergeCell ref="A52:B52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vicenco.jerk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20" zoomScaleSheetLayoutView="120" zoomScalePageLayoutView="0" workbookViewId="0" topLeftCell="A1">
      <selection activeCell="K118" sqref="K118"/>
    </sheetView>
  </sheetViews>
  <sheetFormatPr defaultColWidth="9.140625" defaultRowHeight="12.75"/>
  <cols>
    <col min="1" max="7" width="9.140625" style="52" customWidth="1"/>
    <col min="8" max="8" width="6.28125" style="52" customWidth="1"/>
    <col min="9" max="9" width="7.00390625" style="52" customWidth="1"/>
    <col min="10" max="10" width="11.14062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19" t="s">
        <v>153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340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338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59</v>
      </c>
      <c r="B4" s="225"/>
      <c r="C4" s="225"/>
      <c r="D4" s="225"/>
      <c r="E4" s="225"/>
      <c r="F4" s="225"/>
      <c r="G4" s="225"/>
      <c r="H4" s="226"/>
      <c r="I4" s="58" t="s">
        <v>278</v>
      </c>
      <c r="J4" s="59" t="s">
        <v>318</v>
      </c>
      <c r="K4" s="60" t="s">
        <v>319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60</v>
      </c>
      <c r="B7" s="214"/>
      <c r="C7" s="214"/>
      <c r="D7" s="214"/>
      <c r="E7" s="214"/>
      <c r="F7" s="214"/>
      <c r="G7" s="214"/>
      <c r="H7" s="215"/>
      <c r="I7" s="3">
        <v>1</v>
      </c>
      <c r="J7" s="6"/>
      <c r="K7" s="6"/>
    </row>
    <row r="8" spans="1:11" ht="12.75">
      <c r="A8" s="216" t="s">
        <v>13</v>
      </c>
      <c r="B8" s="217"/>
      <c r="C8" s="217"/>
      <c r="D8" s="217"/>
      <c r="E8" s="217"/>
      <c r="F8" s="217"/>
      <c r="G8" s="217"/>
      <c r="H8" s="218"/>
      <c r="I8" s="1">
        <v>2</v>
      </c>
      <c r="J8" s="130">
        <f>J9+J16+J26+J35+J39</f>
        <v>1723253913</v>
      </c>
      <c r="K8" s="130">
        <f>K9+K16+K26+K35+K39</f>
        <v>1288701453</v>
      </c>
    </row>
    <row r="9" spans="1:11" ht="12.75">
      <c r="A9" s="227" t="s">
        <v>205</v>
      </c>
      <c r="B9" s="228"/>
      <c r="C9" s="228"/>
      <c r="D9" s="228"/>
      <c r="E9" s="228"/>
      <c r="F9" s="228"/>
      <c r="G9" s="228"/>
      <c r="H9" s="229"/>
      <c r="I9" s="1">
        <v>3</v>
      </c>
      <c r="J9" s="130">
        <f>SUM(J10:J15)</f>
        <v>0</v>
      </c>
      <c r="K9" s="130">
        <f>SUM(K10:K15)</f>
        <v>12636163</v>
      </c>
    </row>
    <row r="10" spans="1:11" ht="12.75">
      <c r="A10" s="227" t="s">
        <v>112</v>
      </c>
      <c r="B10" s="228"/>
      <c r="C10" s="228"/>
      <c r="D10" s="228"/>
      <c r="E10" s="228"/>
      <c r="F10" s="228"/>
      <c r="G10" s="228"/>
      <c r="H10" s="229"/>
      <c r="I10" s="1">
        <v>4</v>
      </c>
      <c r="J10" s="7"/>
      <c r="K10" s="7">
        <v>865983</v>
      </c>
    </row>
    <row r="11" spans="1:11" ht="12.75">
      <c r="A11" s="227" t="s">
        <v>14</v>
      </c>
      <c r="B11" s="228"/>
      <c r="C11" s="228"/>
      <c r="D11" s="228"/>
      <c r="E11" s="228"/>
      <c r="F11" s="228"/>
      <c r="G11" s="228"/>
      <c r="H11" s="229"/>
      <c r="I11" s="1">
        <v>5</v>
      </c>
      <c r="J11" s="7"/>
      <c r="K11" s="7">
        <v>11770180</v>
      </c>
    </row>
    <row r="12" spans="1:11" ht="12.75">
      <c r="A12" s="227" t="s">
        <v>113</v>
      </c>
      <c r="B12" s="228"/>
      <c r="C12" s="228"/>
      <c r="D12" s="228"/>
      <c r="E12" s="228"/>
      <c r="F12" s="228"/>
      <c r="G12" s="228"/>
      <c r="H12" s="229"/>
      <c r="I12" s="1">
        <v>6</v>
      </c>
      <c r="J12" s="7"/>
      <c r="K12" s="7"/>
    </row>
    <row r="13" spans="1:11" ht="12.75">
      <c r="A13" s="227" t="s">
        <v>208</v>
      </c>
      <c r="B13" s="228"/>
      <c r="C13" s="228"/>
      <c r="D13" s="228"/>
      <c r="E13" s="228"/>
      <c r="F13" s="228"/>
      <c r="G13" s="228"/>
      <c r="H13" s="229"/>
      <c r="I13" s="1">
        <v>7</v>
      </c>
      <c r="J13" s="7"/>
      <c r="K13" s="7"/>
    </row>
    <row r="14" spans="1:11" ht="12.75">
      <c r="A14" s="227" t="s">
        <v>209</v>
      </c>
      <c r="B14" s="228"/>
      <c r="C14" s="228"/>
      <c r="D14" s="228"/>
      <c r="E14" s="228"/>
      <c r="F14" s="228"/>
      <c r="G14" s="228"/>
      <c r="H14" s="229"/>
      <c r="I14" s="1">
        <v>8</v>
      </c>
      <c r="J14" s="7"/>
      <c r="K14" s="7"/>
    </row>
    <row r="15" spans="1:11" ht="12.75">
      <c r="A15" s="227" t="s">
        <v>210</v>
      </c>
      <c r="B15" s="228"/>
      <c r="C15" s="228"/>
      <c r="D15" s="228"/>
      <c r="E15" s="228"/>
      <c r="F15" s="228"/>
      <c r="G15" s="228"/>
      <c r="H15" s="229"/>
      <c r="I15" s="1">
        <v>9</v>
      </c>
      <c r="J15" s="7"/>
      <c r="K15" s="7"/>
    </row>
    <row r="16" spans="1:11" ht="12.75">
      <c r="A16" s="227" t="s">
        <v>206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30">
        <f>SUM(J17:J25)</f>
        <v>1688799306</v>
      </c>
      <c r="K16" s="130">
        <f>SUM(K17:K25)</f>
        <v>1272587665</v>
      </c>
    </row>
    <row r="17" spans="1:11" ht="12.75">
      <c r="A17" s="227" t="s">
        <v>211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12448807</v>
      </c>
      <c r="K17" s="7">
        <v>12696603</v>
      </c>
    </row>
    <row r="18" spans="1:11" ht="12.75">
      <c r="A18" s="227" t="s">
        <v>247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79898882</v>
      </c>
      <c r="K18" s="7">
        <v>77515025</v>
      </c>
    </row>
    <row r="19" spans="1:11" ht="12.75">
      <c r="A19" s="227" t="s">
        <v>212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981675</v>
      </c>
      <c r="K19" s="7">
        <v>759359</v>
      </c>
    </row>
    <row r="20" spans="1:11" ht="12.75">
      <c r="A20" s="227" t="s">
        <v>27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1592279529</v>
      </c>
      <c r="K20" s="7">
        <v>1178426265</v>
      </c>
    </row>
    <row r="21" spans="1:11" ht="12.75">
      <c r="A21" s="227" t="s">
        <v>28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/>
      <c r="K21" s="7"/>
    </row>
    <row r="22" spans="1:11" ht="12.75">
      <c r="A22" s="227" t="s">
        <v>72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/>
      <c r="K22" s="7"/>
    </row>
    <row r="23" spans="1:11" ht="12.75">
      <c r="A23" s="227" t="s">
        <v>73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3001725</v>
      </c>
      <c r="K23" s="7">
        <v>3001725</v>
      </c>
    </row>
    <row r="24" spans="1:11" ht="12.75">
      <c r="A24" s="227" t="s">
        <v>74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188688</v>
      </c>
      <c r="K24" s="7">
        <v>188688</v>
      </c>
    </row>
    <row r="25" spans="1:11" ht="12.75">
      <c r="A25" s="227" t="s">
        <v>75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/>
      <c r="K25" s="7"/>
    </row>
    <row r="26" spans="1:11" ht="12.75">
      <c r="A26" s="227" t="s">
        <v>190</v>
      </c>
      <c r="B26" s="228"/>
      <c r="C26" s="228"/>
      <c r="D26" s="228"/>
      <c r="E26" s="228"/>
      <c r="F26" s="228"/>
      <c r="G26" s="228"/>
      <c r="H26" s="229"/>
      <c r="I26" s="1">
        <v>20</v>
      </c>
      <c r="J26" s="130">
        <f>SUM(J27:J34)</f>
        <v>34454607</v>
      </c>
      <c r="K26" s="130">
        <f>SUM(K27:K34)</f>
        <v>3477625</v>
      </c>
    </row>
    <row r="27" spans="1:11" ht="12.75">
      <c r="A27" s="227" t="s">
        <v>76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40000</v>
      </c>
      <c r="K27" s="7"/>
    </row>
    <row r="28" spans="1:11" ht="12.75">
      <c r="A28" s="227" t="s">
        <v>77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/>
      <c r="K28" s="7"/>
    </row>
    <row r="29" spans="1:11" ht="12.75">
      <c r="A29" s="227" t="s">
        <v>78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/>
      <c r="K29" s="7"/>
    </row>
    <row r="30" spans="1:11" ht="12.75">
      <c r="A30" s="227" t="s">
        <v>83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/>
      <c r="K30" s="7"/>
    </row>
    <row r="31" spans="1:11" ht="12.75">
      <c r="A31" s="227" t="s">
        <v>84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2364660</v>
      </c>
      <c r="K31" s="7">
        <v>1235190</v>
      </c>
    </row>
    <row r="32" spans="1:11" ht="12.75">
      <c r="A32" s="227" t="s">
        <v>85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524980</v>
      </c>
      <c r="K32" s="7">
        <v>450936</v>
      </c>
    </row>
    <row r="33" spans="1:11" ht="12.75">
      <c r="A33" s="227" t="s">
        <v>79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/>
      <c r="K33" s="7"/>
    </row>
    <row r="34" spans="1:11" ht="12.75">
      <c r="A34" s="227" t="s">
        <v>183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31524967</v>
      </c>
      <c r="K34" s="134">
        <v>1791499</v>
      </c>
    </row>
    <row r="35" spans="1:11" ht="12.75">
      <c r="A35" s="227" t="s">
        <v>184</v>
      </c>
      <c r="B35" s="228"/>
      <c r="C35" s="228"/>
      <c r="D35" s="228"/>
      <c r="E35" s="228"/>
      <c r="F35" s="228"/>
      <c r="G35" s="228"/>
      <c r="H35" s="229"/>
      <c r="I35" s="1">
        <v>29</v>
      </c>
      <c r="J35" s="130">
        <f>SUM(J36:J38)</f>
        <v>0</v>
      </c>
      <c r="K35" s="130">
        <f>SUM(K36:K38)</f>
        <v>0</v>
      </c>
    </row>
    <row r="36" spans="1:11" ht="12.75">
      <c r="A36" s="227" t="s">
        <v>80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/>
      <c r="K36" s="7"/>
    </row>
    <row r="37" spans="1:11" ht="12.75">
      <c r="A37" s="227" t="s">
        <v>81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/>
      <c r="K37" s="7"/>
    </row>
    <row r="38" spans="1:11" ht="12.75">
      <c r="A38" s="227" t="s">
        <v>82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/>
      <c r="K38" s="7">
        <v>0</v>
      </c>
    </row>
    <row r="39" spans="1:11" ht="12.75">
      <c r="A39" s="227" t="s">
        <v>185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/>
      <c r="K39" s="7"/>
    </row>
    <row r="40" spans="1:11" ht="12.75">
      <c r="A40" s="216" t="s">
        <v>240</v>
      </c>
      <c r="B40" s="217"/>
      <c r="C40" s="217"/>
      <c r="D40" s="217"/>
      <c r="E40" s="217"/>
      <c r="F40" s="217"/>
      <c r="G40" s="217"/>
      <c r="H40" s="218"/>
      <c r="I40" s="1">
        <v>34</v>
      </c>
      <c r="J40" s="130">
        <f>J41+J49+J56+J64</f>
        <v>125078980</v>
      </c>
      <c r="K40" s="130">
        <f>K41+K49+K56+K64</f>
        <v>117848578</v>
      </c>
    </row>
    <row r="41" spans="1:11" ht="12.75">
      <c r="A41" s="227" t="s">
        <v>100</v>
      </c>
      <c r="B41" s="228"/>
      <c r="C41" s="228"/>
      <c r="D41" s="228"/>
      <c r="E41" s="228"/>
      <c r="F41" s="228"/>
      <c r="G41" s="228"/>
      <c r="H41" s="229"/>
      <c r="I41" s="1">
        <v>35</v>
      </c>
      <c r="J41" s="130">
        <f>SUM(J42:J48)</f>
        <v>31428641</v>
      </c>
      <c r="K41" s="130">
        <f>SUM(K42:K48)</f>
        <v>21298060</v>
      </c>
    </row>
    <row r="42" spans="1:11" ht="12.75">
      <c r="A42" s="227" t="s">
        <v>117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11489882</v>
      </c>
      <c r="K42" s="7">
        <v>2230863</v>
      </c>
    </row>
    <row r="43" spans="1:11" ht="12.75">
      <c r="A43" s="227" t="s">
        <v>118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/>
      <c r="K43" s="7"/>
    </row>
    <row r="44" spans="1:11" ht="12.75">
      <c r="A44" s="227" t="s">
        <v>86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/>
      <c r="K44" s="7"/>
    </row>
    <row r="45" spans="1:11" ht="12.75">
      <c r="A45" s="227" t="s">
        <v>87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/>
      <c r="K45" s="7"/>
    </row>
    <row r="46" spans="1:11" ht="12.75">
      <c r="A46" s="227" t="s">
        <v>88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/>
      <c r="K46" s="7"/>
    </row>
    <row r="47" spans="1:11" ht="12.75">
      <c r="A47" s="227" t="s">
        <v>89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19938759</v>
      </c>
      <c r="K47" s="7">
        <v>19067197</v>
      </c>
    </row>
    <row r="48" spans="1:11" ht="12.75">
      <c r="A48" s="227" t="s">
        <v>90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/>
      <c r="K48" s="7"/>
    </row>
    <row r="49" spans="1:11" ht="12.75">
      <c r="A49" s="227" t="s">
        <v>101</v>
      </c>
      <c r="B49" s="228"/>
      <c r="C49" s="228"/>
      <c r="D49" s="228"/>
      <c r="E49" s="228"/>
      <c r="F49" s="228"/>
      <c r="G49" s="228"/>
      <c r="H49" s="229"/>
      <c r="I49" s="1">
        <v>43</v>
      </c>
      <c r="J49" s="130">
        <f>SUM(J50:J55)</f>
        <v>24028905</v>
      </c>
      <c r="K49" s="130">
        <f>SUM(K50:K55)</f>
        <v>49871549</v>
      </c>
    </row>
    <row r="50" spans="1:11" ht="12.75">
      <c r="A50" s="227" t="s">
        <v>200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/>
      <c r="K50" s="7"/>
    </row>
    <row r="51" spans="1:11" ht="12.75">
      <c r="A51" s="227" t="s">
        <v>201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12806134</v>
      </c>
      <c r="K51" s="7">
        <v>18439425</v>
      </c>
    </row>
    <row r="52" spans="1:11" ht="12.75">
      <c r="A52" s="227" t="s">
        <v>202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/>
      <c r="K52" s="7"/>
    </row>
    <row r="53" spans="1:11" ht="12.75">
      <c r="A53" s="227" t="s">
        <v>203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201407</v>
      </c>
      <c r="K53" s="7">
        <v>219049</v>
      </c>
    </row>
    <row r="54" spans="1:11" ht="12.75">
      <c r="A54" s="227" t="s">
        <v>10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61109</v>
      </c>
      <c r="K54" s="7">
        <v>282694</v>
      </c>
    </row>
    <row r="55" spans="1:11" ht="12.75">
      <c r="A55" s="227" t="s">
        <v>11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10960255</v>
      </c>
      <c r="K55" s="7">
        <v>30930381</v>
      </c>
    </row>
    <row r="56" spans="1:11" ht="12.75">
      <c r="A56" s="227" t="s">
        <v>102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30">
        <f>SUM(J57:J63)</f>
        <v>382000</v>
      </c>
      <c r="K56" s="130">
        <f>SUM(K57:K63)</f>
        <v>530000</v>
      </c>
    </row>
    <row r="57" spans="1:11" ht="12.75">
      <c r="A57" s="227" t="s">
        <v>76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/>
      <c r="K57" s="7"/>
    </row>
    <row r="58" spans="1:11" ht="12.75">
      <c r="A58" s="227" t="s">
        <v>77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/>
      <c r="K58" s="7"/>
    </row>
    <row r="59" spans="1:11" ht="12.75">
      <c r="A59" s="227" t="s">
        <v>242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/>
      <c r="K59" s="7"/>
    </row>
    <row r="60" spans="1:11" ht="12.75">
      <c r="A60" s="227" t="s">
        <v>83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/>
      <c r="K60" s="7"/>
    </row>
    <row r="61" spans="1:11" ht="12.75">
      <c r="A61" s="227" t="s">
        <v>84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/>
      <c r="K61" s="7"/>
    </row>
    <row r="62" spans="1:11" ht="12.75">
      <c r="A62" s="227" t="s">
        <v>85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382000</v>
      </c>
      <c r="K62" s="7">
        <v>530000</v>
      </c>
    </row>
    <row r="63" spans="1:11" ht="12.75">
      <c r="A63" s="227" t="s">
        <v>46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/>
      <c r="K63" s="7"/>
    </row>
    <row r="64" spans="1:11" ht="12.75">
      <c r="A64" s="227" t="s">
        <v>207</v>
      </c>
      <c r="B64" s="228"/>
      <c r="C64" s="228"/>
      <c r="D64" s="228"/>
      <c r="E64" s="228"/>
      <c r="F64" s="228"/>
      <c r="G64" s="228"/>
      <c r="H64" s="229"/>
      <c r="I64" s="1">
        <v>58</v>
      </c>
      <c r="J64" s="131">
        <v>69239434</v>
      </c>
      <c r="K64" s="131">
        <v>46148969</v>
      </c>
    </row>
    <row r="65" spans="1:11" ht="12.75">
      <c r="A65" s="216" t="s">
        <v>56</v>
      </c>
      <c r="B65" s="217"/>
      <c r="C65" s="217"/>
      <c r="D65" s="217"/>
      <c r="E65" s="217"/>
      <c r="F65" s="217"/>
      <c r="G65" s="217"/>
      <c r="H65" s="218"/>
      <c r="I65" s="1">
        <v>59</v>
      </c>
      <c r="J65" s="131">
        <v>2367</v>
      </c>
      <c r="K65" s="131">
        <v>13681958</v>
      </c>
    </row>
    <row r="66" spans="1:11" ht="12.75">
      <c r="A66" s="216" t="s">
        <v>241</v>
      </c>
      <c r="B66" s="217"/>
      <c r="C66" s="217"/>
      <c r="D66" s="217"/>
      <c r="E66" s="217"/>
      <c r="F66" s="217"/>
      <c r="G66" s="217"/>
      <c r="H66" s="218"/>
      <c r="I66" s="1">
        <v>60</v>
      </c>
      <c r="J66" s="129">
        <f>J7+J8+J40+J65</f>
        <v>1848335260</v>
      </c>
      <c r="K66" s="129">
        <f>K7+K8+K40+K65</f>
        <v>1420231989</v>
      </c>
    </row>
    <row r="67" spans="1:11" ht="12.75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1" ht="12.75">
      <c r="A68" s="233" t="s">
        <v>58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191</v>
      </c>
      <c r="B69" s="214"/>
      <c r="C69" s="214"/>
      <c r="D69" s="214"/>
      <c r="E69" s="214"/>
      <c r="F69" s="214"/>
      <c r="G69" s="214"/>
      <c r="H69" s="215"/>
      <c r="I69" s="3">
        <v>62</v>
      </c>
      <c r="J69" s="132">
        <f>J70+J71+J72+J78+J79+J82+J85</f>
        <v>586143861</v>
      </c>
      <c r="K69" s="132">
        <f>K70+K71+K72+K78+K79+K82+K85</f>
        <v>557885979</v>
      </c>
    </row>
    <row r="70" spans="1:11" ht="12.75">
      <c r="A70" s="227" t="s">
        <v>141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418656000</v>
      </c>
      <c r="K70" s="7">
        <v>418656000</v>
      </c>
    </row>
    <row r="71" spans="1:11" ht="12.75">
      <c r="A71" s="227" t="s">
        <v>142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/>
      <c r="K71" s="7"/>
    </row>
    <row r="72" spans="1:11" ht="12.75">
      <c r="A72" s="227" t="s">
        <v>143</v>
      </c>
      <c r="B72" s="228"/>
      <c r="C72" s="228"/>
      <c r="D72" s="228"/>
      <c r="E72" s="228"/>
      <c r="F72" s="228"/>
      <c r="G72" s="228"/>
      <c r="H72" s="229"/>
      <c r="I72" s="1">
        <v>65</v>
      </c>
      <c r="J72" s="130">
        <f>J73+J74-J75+J76+J77</f>
        <v>22756428</v>
      </c>
      <c r="K72" s="130">
        <f>K73+K74-K75+K76+K77</f>
        <v>0</v>
      </c>
    </row>
    <row r="73" spans="1:11" ht="12.75">
      <c r="A73" s="227" t="s">
        <v>144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22756428</v>
      </c>
      <c r="K73" s="7"/>
    </row>
    <row r="74" spans="1:11" ht="12.75">
      <c r="A74" s="227" t="s">
        <v>145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9004339</v>
      </c>
      <c r="K74" s="7">
        <v>9004339</v>
      </c>
    </row>
    <row r="75" spans="1:11" ht="12.75">
      <c r="A75" s="227" t="s">
        <v>133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9004339</v>
      </c>
      <c r="K75" s="7">
        <v>9004339</v>
      </c>
    </row>
    <row r="76" spans="1:11" ht="12.75">
      <c r="A76" s="227" t="s">
        <v>134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/>
      <c r="K76" s="7"/>
    </row>
    <row r="77" spans="1:11" ht="12.75">
      <c r="A77" s="227" t="s">
        <v>135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/>
      <c r="K77" s="7"/>
    </row>
    <row r="78" spans="1:11" ht="12.75">
      <c r="A78" s="227" t="s">
        <v>136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239818531</v>
      </c>
      <c r="K78" s="135">
        <v>124062469</v>
      </c>
    </row>
    <row r="79" spans="1:11" ht="12.75">
      <c r="A79" s="227" t="s">
        <v>238</v>
      </c>
      <c r="B79" s="228"/>
      <c r="C79" s="228"/>
      <c r="D79" s="228"/>
      <c r="E79" s="228"/>
      <c r="F79" s="228"/>
      <c r="G79" s="228"/>
      <c r="H79" s="229"/>
      <c r="I79" s="1">
        <v>72</v>
      </c>
      <c r="J79" s="130">
        <f>J80-J81</f>
        <v>-1447275</v>
      </c>
      <c r="K79" s="130">
        <f>K80-K81</f>
        <v>-72692111</v>
      </c>
    </row>
    <row r="80" spans="1:11" ht="12.75">
      <c r="A80" s="236" t="s">
        <v>169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/>
      <c r="K80" s="7"/>
    </row>
    <row r="81" spans="1:11" ht="12.75">
      <c r="A81" s="236" t="s">
        <v>170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1447275</v>
      </c>
      <c r="K81" s="7">
        <v>72692111</v>
      </c>
    </row>
    <row r="82" spans="1:11" ht="12.75">
      <c r="A82" s="227" t="s">
        <v>239</v>
      </c>
      <c r="B82" s="228"/>
      <c r="C82" s="228"/>
      <c r="D82" s="228"/>
      <c r="E82" s="228"/>
      <c r="F82" s="228"/>
      <c r="G82" s="228"/>
      <c r="H82" s="229"/>
      <c r="I82" s="1">
        <v>75</v>
      </c>
      <c r="J82" s="130">
        <f>J83-J84</f>
        <v>-93639823</v>
      </c>
      <c r="K82" s="130">
        <f>K83-K84</f>
        <v>81323344</v>
      </c>
    </row>
    <row r="83" spans="1:11" ht="12.75">
      <c r="A83" s="236" t="s">
        <v>171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/>
      <c r="K83" s="7">
        <v>81323344</v>
      </c>
    </row>
    <row r="84" spans="1:11" ht="12.75">
      <c r="A84" s="236" t="s">
        <v>172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93639823</v>
      </c>
      <c r="K84" s="7"/>
    </row>
    <row r="85" spans="1:11" ht="12.75">
      <c r="A85" s="227" t="s">
        <v>173</v>
      </c>
      <c r="B85" s="228"/>
      <c r="C85" s="228"/>
      <c r="D85" s="228"/>
      <c r="E85" s="228"/>
      <c r="F85" s="228"/>
      <c r="G85" s="228"/>
      <c r="H85" s="229"/>
      <c r="I85" s="1">
        <v>78</v>
      </c>
      <c r="J85" s="133"/>
      <c r="K85" s="131">
        <v>6536277</v>
      </c>
    </row>
    <row r="86" spans="1:11" ht="12.75">
      <c r="A86" s="216" t="s">
        <v>19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7" t="s">
        <v>129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/>
      <c r="K87" s="7"/>
    </row>
    <row r="88" spans="1:11" ht="12.75">
      <c r="A88" s="227" t="s">
        <v>130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/>
      <c r="K88" s="7"/>
    </row>
    <row r="89" spans="1:11" ht="12.75">
      <c r="A89" s="227" t="s">
        <v>131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/>
      <c r="K89" s="7"/>
    </row>
    <row r="90" spans="1:11" ht="12.75">
      <c r="A90" s="216" t="s">
        <v>20</v>
      </c>
      <c r="B90" s="217"/>
      <c r="C90" s="217"/>
      <c r="D90" s="217"/>
      <c r="E90" s="217"/>
      <c r="F90" s="217"/>
      <c r="G90" s="217"/>
      <c r="H90" s="218"/>
      <c r="I90" s="1">
        <v>83</v>
      </c>
      <c r="J90" s="130">
        <f>SUM(J91:J99)</f>
        <v>908026423</v>
      </c>
      <c r="K90" s="130">
        <f>SUM(K91:K99)</f>
        <v>418814809</v>
      </c>
    </row>
    <row r="91" spans="1:11" ht="12.75">
      <c r="A91" s="227" t="s">
        <v>132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/>
      <c r="K91" s="7"/>
    </row>
    <row r="92" spans="1:11" ht="12.75">
      <c r="A92" s="227" t="s">
        <v>243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/>
      <c r="K92" s="7"/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908026423</v>
      </c>
      <c r="K93" s="7">
        <v>418814809</v>
      </c>
    </row>
    <row r="94" spans="1:11" ht="12.75">
      <c r="A94" s="227" t="s">
        <v>244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/>
      <c r="K94" s="7"/>
    </row>
    <row r="95" spans="1:11" ht="12.75">
      <c r="A95" s="227" t="s">
        <v>245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/>
      <c r="K95" s="7"/>
    </row>
    <row r="96" spans="1:11" ht="12.75">
      <c r="A96" s="227" t="s">
        <v>246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/>
      <c r="K96" s="7"/>
    </row>
    <row r="97" spans="1:11" ht="12.75">
      <c r="A97" s="227" t="s">
        <v>94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/>
      <c r="K97" s="7"/>
    </row>
    <row r="98" spans="1:11" ht="12.75">
      <c r="A98" s="227" t="s">
        <v>92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/>
      <c r="K98" s="7"/>
    </row>
    <row r="99" spans="1:11" ht="12.75">
      <c r="A99" s="227" t="s">
        <v>93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/>
      <c r="K99" s="7"/>
    </row>
    <row r="100" spans="1:11" ht="12.75">
      <c r="A100" s="216" t="s">
        <v>21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130">
        <f>SUM(J101:J112)</f>
        <v>333971899</v>
      </c>
      <c r="K100" s="130">
        <f>SUM(K101:K112)</f>
        <v>412322815</v>
      </c>
    </row>
    <row r="101" spans="1:11" ht="12.75">
      <c r="A101" s="227" t="s">
        <v>132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14</v>
      </c>
      <c r="K101" s="7">
        <v>13</v>
      </c>
    </row>
    <row r="102" spans="1:11" ht="12.75">
      <c r="A102" s="227" t="s">
        <v>243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/>
      <c r="K102" s="7"/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283753474</v>
      </c>
      <c r="K103" s="7">
        <v>365393330</v>
      </c>
    </row>
    <row r="104" spans="1:11" ht="12.75">
      <c r="A104" s="227" t="s">
        <v>244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5808002</v>
      </c>
      <c r="K104" s="7">
        <v>2303942</v>
      </c>
    </row>
    <row r="105" spans="1:11" ht="12.75">
      <c r="A105" s="227" t="s">
        <v>245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34356825</v>
      </c>
      <c r="K105" s="7">
        <v>12257004</v>
      </c>
    </row>
    <row r="106" spans="1:11" ht="12.75">
      <c r="A106" s="227" t="s">
        <v>246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/>
      <c r="K106" s="7"/>
    </row>
    <row r="107" spans="1:11" ht="12.75">
      <c r="A107" s="227" t="s">
        <v>94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/>
      <c r="K107" s="7"/>
    </row>
    <row r="108" spans="1:11" ht="12.75">
      <c r="A108" s="227" t="s">
        <v>95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1943315</v>
      </c>
      <c r="K108" s="7">
        <v>2643958</v>
      </c>
    </row>
    <row r="109" spans="1:11" ht="12.75">
      <c r="A109" s="227" t="s">
        <v>96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863140</v>
      </c>
      <c r="K109" s="7">
        <v>1657344</v>
      </c>
    </row>
    <row r="110" spans="1:11" ht="12.75">
      <c r="A110" s="227" t="s">
        <v>99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1797961</v>
      </c>
      <c r="K110" s="7">
        <v>2247067</v>
      </c>
    </row>
    <row r="111" spans="1:11" ht="12.75">
      <c r="A111" s="227" t="s">
        <v>97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/>
      <c r="K111" s="7"/>
    </row>
    <row r="112" spans="1:11" ht="12.75">
      <c r="A112" s="227" t="s">
        <v>98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5449168</v>
      </c>
      <c r="K112" s="7">
        <v>25820157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20193077</v>
      </c>
      <c r="K113" s="131">
        <v>31208386</v>
      </c>
    </row>
    <row r="114" spans="1:11" ht="12.75">
      <c r="A114" s="216" t="s">
        <v>25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129">
        <f>J69+J86+J90+J100+J113</f>
        <v>1848335260</v>
      </c>
      <c r="K114" s="129">
        <f>K69+K86+K90+K100+K113</f>
        <v>1420231989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33" t="s">
        <v>309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186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8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f>J69-J119</f>
        <v>586143861</v>
      </c>
      <c r="K118" s="7">
        <f>K69-K119</f>
        <v>551349702</v>
      </c>
    </row>
    <row r="119" spans="1:11" ht="12.75">
      <c r="A119" s="249" t="s">
        <v>9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138"/>
      <c r="K119" s="7">
        <v>6536277</v>
      </c>
    </row>
    <row r="120" spans="1:11" ht="12.75">
      <c r="A120" s="252" t="s">
        <v>310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30" zoomScaleSheetLayoutView="130" zoomScalePageLayoutView="0" workbookViewId="0" topLeftCell="A1">
      <selection activeCell="M16" sqref="M1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154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338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59</v>
      </c>
      <c r="B4" s="255"/>
      <c r="C4" s="255"/>
      <c r="D4" s="255"/>
      <c r="E4" s="255"/>
      <c r="F4" s="255"/>
      <c r="G4" s="255"/>
      <c r="H4" s="255"/>
      <c r="I4" s="58" t="s">
        <v>279</v>
      </c>
      <c r="J4" s="256" t="s">
        <v>318</v>
      </c>
      <c r="K4" s="256"/>
      <c r="L4" s="256" t="s">
        <v>319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26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340513370</v>
      </c>
      <c r="K7" s="54">
        <f>SUM(K8:K9)</f>
        <v>100103325</v>
      </c>
      <c r="L7" s="54">
        <f>SUM(L8:L9)</f>
        <v>521383059</v>
      </c>
      <c r="M7" s="54">
        <f>SUM(M8:M9)</f>
        <v>211697401</v>
      </c>
    </row>
    <row r="8" spans="1:13" ht="12.75">
      <c r="A8" s="216" t="s">
        <v>152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304747720</v>
      </c>
      <c r="K8" s="7">
        <v>89607065</v>
      </c>
      <c r="L8" s="7">
        <v>365504181</v>
      </c>
      <c r="M8" s="7">
        <v>100396348</v>
      </c>
    </row>
    <row r="9" spans="1:13" ht="12.75">
      <c r="A9" s="216" t="s">
        <v>103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35765650</v>
      </c>
      <c r="K9" s="7">
        <v>10496260</v>
      </c>
      <c r="L9" s="7">
        <v>155878878</v>
      </c>
      <c r="M9" s="7">
        <v>111301053</v>
      </c>
    </row>
    <row r="10" spans="1:13" ht="12.75">
      <c r="A10" s="216" t="s">
        <v>12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409162439</v>
      </c>
      <c r="K10" s="53">
        <f>K11+K12+K16+K20+K21+K22+K25+K26</f>
        <v>108432508</v>
      </c>
      <c r="L10" s="53">
        <f>L11+L12+L16+L20+L21+L22+L25+L26</f>
        <v>427149012</v>
      </c>
      <c r="M10" s="53">
        <f>M11+M12+M16+M20+M21+M22+M25+M26</f>
        <v>161882357</v>
      </c>
    </row>
    <row r="11" spans="1:13" ht="12.75">
      <c r="A11" s="216" t="s">
        <v>104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/>
      <c r="K11" s="7"/>
      <c r="L11" s="7"/>
      <c r="M11" s="7"/>
    </row>
    <row r="12" spans="1:13" ht="12.75">
      <c r="A12" s="216" t="s">
        <v>22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161513891</v>
      </c>
      <c r="K12" s="53">
        <f>SUM(K13:K15)</f>
        <v>39170714</v>
      </c>
      <c r="L12" s="53">
        <f>SUM(L13:L15)</f>
        <v>184199731</v>
      </c>
      <c r="M12" s="53">
        <f>SUM(M13:M15)</f>
        <v>79897197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56190561</v>
      </c>
      <c r="K13" s="7">
        <v>6929579</v>
      </c>
      <c r="L13" s="7">
        <v>40809677</v>
      </c>
      <c r="M13" s="7">
        <v>11734159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/>
      <c r="K14" s="7"/>
      <c r="L14" s="7"/>
      <c r="M14" s="7"/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105323330</v>
      </c>
      <c r="K15" s="7">
        <v>32241135</v>
      </c>
      <c r="L15" s="7">
        <v>143390054</v>
      </c>
      <c r="M15" s="7">
        <v>68163038</v>
      </c>
    </row>
    <row r="16" spans="1:13" ht="12.75">
      <c r="A16" s="216" t="s">
        <v>23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82800673</v>
      </c>
      <c r="K16" s="53">
        <f>SUM(K17:K19)</f>
        <v>19837759</v>
      </c>
      <c r="L16" s="53">
        <f>SUM(L17:L19)</f>
        <v>79006577</v>
      </c>
      <c r="M16" s="53">
        <f>SUM(M17:M19)</f>
        <v>21118446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73835443</v>
      </c>
      <c r="K17" s="7">
        <v>18545995</v>
      </c>
      <c r="L17" s="7">
        <v>68448630</v>
      </c>
      <c r="M17" s="7">
        <v>17722906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6652940</v>
      </c>
      <c r="K18" s="7">
        <v>914785</v>
      </c>
      <c r="L18" s="7">
        <v>7045709</v>
      </c>
      <c r="M18" s="7">
        <v>2281858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2312290</v>
      </c>
      <c r="K19" s="7">
        <v>376979</v>
      </c>
      <c r="L19" s="7">
        <v>3512238</v>
      </c>
      <c r="M19" s="7">
        <v>1113682</v>
      </c>
    </row>
    <row r="20" spans="1:13" ht="12.75">
      <c r="A20" s="216" t="s">
        <v>105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80452120</v>
      </c>
      <c r="K20" s="7">
        <v>19258803</v>
      </c>
      <c r="L20" s="7">
        <v>67902924</v>
      </c>
      <c r="M20" s="7">
        <v>12579857</v>
      </c>
    </row>
    <row r="21" spans="1:13" ht="12.75">
      <c r="A21" s="216" t="s">
        <v>106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/>
      <c r="K21" s="7"/>
      <c r="L21" s="7"/>
      <c r="M21" s="7"/>
    </row>
    <row r="22" spans="1:13" ht="12.75">
      <c r="A22" s="216" t="s">
        <v>24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v>21505608</v>
      </c>
      <c r="K22" s="53">
        <f>SUM(K23:K24)</f>
        <v>21505608</v>
      </c>
      <c r="L22" s="53">
        <f>SUM(L23:L24)</f>
        <v>31889900</v>
      </c>
      <c r="M22" s="53">
        <f>SUM(M23:M24)</f>
        <v>31889900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21505608</v>
      </c>
      <c r="K23" s="7">
        <v>21505608</v>
      </c>
      <c r="L23" s="7">
        <v>31889900</v>
      </c>
      <c r="M23" s="7">
        <v>31889900</v>
      </c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/>
      <c r="K24" s="7"/>
      <c r="L24" s="7"/>
      <c r="M24" s="7"/>
    </row>
    <row r="25" spans="1:13" ht="12.75">
      <c r="A25" s="216" t="s">
        <v>107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/>
      <c r="K25" s="7"/>
      <c r="L25" s="7"/>
      <c r="M25" s="7"/>
    </row>
    <row r="26" spans="1:13" ht="12.75">
      <c r="A26" s="216" t="s">
        <v>50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62890147</v>
      </c>
      <c r="K26" s="7">
        <v>8659624</v>
      </c>
      <c r="L26" s="7">
        <v>64149880</v>
      </c>
      <c r="M26" s="7">
        <v>16396957</v>
      </c>
    </row>
    <row r="27" spans="1:13" ht="12.75">
      <c r="A27" s="216" t="s">
        <v>213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51605149</v>
      </c>
      <c r="K27" s="53">
        <f>SUM(K28:K32)</f>
        <v>-14067222</v>
      </c>
      <c r="L27" s="53">
        <f>SUM(L28:L32)</f>
        <v>55923127</v>
      </c>
      <c r="M27" s="53">
        <f>SUM(M28:M32)</f>
        <v>6964006</v>
      </c>
    </row>
    <row r="28" spans="1:13" ht="12.75">
      <c r="A28" s="216" t="s">
        <v>227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/>
      <c r="K28" s="7"/>
      <c r="L28" s="7"/>
      <c r="M28" s="7"/>
    </row>
    <row r="29" spans="1:13" ht="12.75">
      <c r="A29" s="216" t="s">
        <v>155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3640848</v>
      </c>
      <c r="K29" s="7">
        <v>-11452983</v>
      </c>
      <c r="L29" s="7">
        <v>54460501</v>
      </c>
      <c r="M29" s="7">
        <v>6742006</v>
      </c>
    </row>
    <row r="30" spans="1:13" ht="12.75">
      <c r="A30" s="216" t="s">
        <v>139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578918</v>
      </c>
      <c r="K30" s="7"/>
      <c r="L30" s="7">
        <v>452783</v>
      </c>
      <c r="M30" s="7"/>
    </row>
    <row r="31" spans="1:13" ht="12.75">
      <c r="A31" s="216" t="s">
        <v>223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/>
      <c r="K31" s="7"/>
      <c r="L31" s="7"/>
      <c r="M31" s="7"/>
    </row>
    <row r="32" spans="1:13" ht="12.75">
      <c r="A32" s="216" t="s">
        <v>140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47385383</v>
      </c>
      <c r="K32" s="7">
        <v>-2614239</v>
      </c>
      <c r="L32" s="7">
        <v>1009843</v>
      </c>
      <c r="M32" s="7">
        <v>222000</v>
      </c>
    </row>
    <row r="33" spans="1:13" ht="12.75">
      <c r="A33" s="216" t="s">
        <v>214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63647802</v>
      </c>
      <c r="K33" s="53">
        <f>SUM(K34:K37)</f>
        <v>22622960</v>
      </c>
      <c r="L33" s="53">
        <f>SUM(L34:L37)</f>
        <v>68962081</v>
      </c>
      <c r="M33" s="53">
        <f>SUM(M34:M37)</f>
        <v>18104425</v>
      </c>
    </row>
    <row r="34" spans="1:13" ht="12.75">
      <c r="A34" s="216" t="s">
        <v>66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/>
      <c r="K34" s="7"/>
      <c r="L34" s="7"/>
      <c r="M34" s="7"/>
    </row>
    <row r="35" spans="1:13" ht="12.75">
      <c r="A35" s="216" t="s">
        <v>65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63647802</v>
      </c>
      <c r="K35" s="7">
        <v>22622960</v>
      </c>
      <c r="L35" s="7">
        <v>68962081</v>
      </c>
      <c r="M35" s="7">
        <v>18104425</v>
      </c>
    </row>
    <row r="36" spans="1:13" ht="12.75">
      <c r="A36" s="216" t="s">
        <v>224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/>
      <c r="K36" s="7"/>
      <c r="L36" s="7"/>
      <c r="M36" s="7"/>
    </row>
    <row r="37" spans="1:13" ht="12.75">
      <c r="A37" s="216" t="s">
        <v>67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/>
      <c r="K37" s="7"/>
      <c r="L37" s="7"/>
      <c r="M37" s="7"/>
    </row>
    <row r="38" spans="1:13" ht="12.75">
      <c r="A38" s="216" t="s">
        <v>195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2126546</v>
      </c>
      <c r="K38" s="7">
        <v>2126546</v>
      </c>
      <c r="L38" s="7">
        <v>575871</v>
      </c>
      <c r="M38" s="7">
        <v>575871</v>
      </c>
    </row>
    <row r="39" spans="1:13" ht="12.75">
      <c r="A39" s="216" t="s">
        <v>196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15074647</v>
      </c>
      <c r="K39" s="7">
        <v>15074647</v>
      </c>
      <c r="L39" s="7"/>
      <c r="M39" s="7"/>
    </row>
    <row r="40" spans="1:13" ht="12.75">
      <c r="A40" s="216" t="s">
        <v>225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/>
      <c r="K40" s="7"/>
      <c r="L40" s="7"/>
      <c r="M40" s="7"/>
    </row>
    <row r="41" spans="1:13" ht="12.75">
      <c r="A41" s="216" t="s">
        <v>226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/>
      <c r="K41" s="7"/>
      <c r="L41" s="7"/>
      <c r="M41" s="7"/>
    </row>
    <row r="42" spans="1:13" ht="12.75">
      <c r="A42" s="216" t="s">
        <v>215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394245065</v>
      </c>
      <c r="K42" s="53">
        <f>K7+K27+K38+K40</f>
        <v>88162649</v>
      </c>
      <c r="L42" s="53">
        <f>L7+L27+L38+L40</f>
        <v>577882057</v>
      </c>
      <c r="M42" s="53">
        <f>M7+M27+M38+M40</f>
        <v>219237278</v>
      </c>
    </row>
    <row r="43" spans="1:13" ht="12.75">
      <c r="A43" s="216" t="s">
        <v>216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487884888</v>
      </c>
      <c r="K43" s="53">
        <f>K10+K33+K39+K41</f>
        <v>146130115</v>
      </c>
      <c r="L43" s="53">
        <f>L10+L33+L39+L41</f>
        <v>496111093</v>
      </c>
      <c r="M43" s="53">
        <f>M10+M33+M39+M41</f>
        <v>179986782</v>
      </c>
    </row>
    <row r="44" spans="1:13" ht="12.75">
      <c r="A44" s="216" t="s">
        <v>236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-93639823</v>
      </c>
      <c r="K44" s="53">
        <f>K42-K43</f>
        <v>-57967466</v>
      </c>
      <c r="L44" s="53">
        <f>L42-L43</f>
        <v>81770964</v>
      </c>
      <c r="M44" s="53">
        <f>M42-M43</f>
        <v>39250496</v>
      </c>
    </row>
    <row r="45" spans="1:13" ht="12.75">
      <c r="A45" s="236" t="s">
        <v>218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81770964</v>
      </c>
      <c r="M45" s="53">
        <f>IF(M42&gt;M43,M42-M43,0)</f>
        <v>39250496</v>
      </c>
    </row>
    <row r="46" spans="1:13" ht="12.75">
      <c r="A46" s="236" t="s">
        <v>219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93639823</v>
      </c>
      <c r="K46" s="53">
        <f>IF(K43&gt;K42,K43-K42,0)</f>
        <v>57967466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217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/>
      <c r="K47" s="7"/>
      <c r="L47" s="7">
        <v>190593</v>
      </c>
      <c r="M47" s="7">
        <v>190593</v>
      </c>
    </row>
    <row r="48" spans="1:13" ht="12.75">
      <c r="A48" s="216" t="s">
        <v>237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-93639823</v>
      </c>
      <c r="K48" s="53">
        <f>K44-K47</f>
        <v>-57967466</v>
      </c>
      <c r="L48" s="53">
        <f>L44-L47</f>
        <v>81580371</v>
      </c>
      <c r="M48" s="53">
        <f>M44-M47</f>
        <v>39059903</v>
      </c>
    </row>
    <row r="49" spans="1:13" ht="12.75">
      <c r="A49" s="236" t="s">
        <v>192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81580371</v>
      </c>
      <c r="M49" s="53">
        <f>IF(M48&gt;0,M48,0)</f>
        <v>39059903</v>
      </c>
    </row>
    <row r="50" spans="1:13" ht="12.75">
      <c r="A50" s="260" t="s">
        <v>220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93639823</v>
      </c>
      <c r="K50" s="61">
        <f>IF(K48&lt;0,-K48,0)</f>
        <v>57967466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3" t="s">
        <v>311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187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234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f>J48-J54</f>
        <v>-93639823</v>
      </c>
      <c r="K53" s="7">
        <f>K48-K54</f>
        <v>-57967466</v>
      </c>
      <c r="L53" s="7">
        <f>L48-L54</f>
        <v>81323344</v>
      </c>
      <c r="M53" s="7">
        <f>M48-M54</f>
        <v>38363289</v>
      </c>
    </row>
    <row r="54" spans="1:13" ht="12.75">
      <c r="A54" s="257" t="s">
        <v>235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>
        <v>257027</v>
      </c>
      <c r="M54" s="8">
        <v>696614</v>
      </c>
    </row>
    <row r="55" spans="1:13" ht="12.75" customHeight="1">
      <c r="A55" s="233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204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f>J48</f>
        <v>-93639823</v>
      </c>
      <c r="K56" s="6">
        <f>K48</f>
        <v>-57967466</v>
      </c>
      <c r="L56" s="6">
        <f>L48</f>
        <v>81580371</v>
      </c>
      <c r="M56" s="6">
        <f>M48</f>
        <v>39059903</v>
      </c>
    </row>
    <row r="57" spans="1:13" ht="12.75">
      <c r="A57" s="216" t="s">
        <v>221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24355687</v>
      </c>
      <c r="K57" s="53">
        <f>SUM(K58:K64)</f>
        <v>54373227</v>
      </c>
      <c r="L57" s="53">
        <f>SUM(L58:L64)</f>
        <v>-115756062</v>
      </c>
      <c r="M57" s="53">
        <f>SUM(M58:M64)</f>
        <v>-3185003</v>
      </c>
    </row>
    <row r="58" spans="1:13" ht="12.75">
      <c r="A58" s="216" t="s">
        <v>228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24231915</v>
      </c>
      <c r="K58" s="7">
        <v>54249455</v>
      </c>
      <c r="L58" s="7">
        <v>-115756062</v>
      </c>
      <c r="M58" s="7">
        <v>-3185003</v>
      </c>
    </row>
    <row r="59" spans="1:13" ht="12.75">
      <c r="A59" s="216" t="s">
        <v>229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/>
      <c r="K59" s="7"/>
      <c r="L59" s="7"/>
      <c r="M59" s="7"/>
    </row>
    <row r="60" spans="1:13" ht="12.75">
      <c r="A60" s="216" t="s">
        <v>45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123772</v>
      </c>
      <c r="K60" s="7">
        <v>123772</v>
      </c>
      <c r="L60" s="7"/>
      <c r="M60" s="7"/>
    </row>
    <row r="61" spans="1:13" ht="12.75">
      <c r="A61" s="216" t="s">
        <v>230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/>
      <c r="K61" s="7"/>
      <c r="L61" s="7"/>
      <c r="M61" s="7"/>
    </row>
    <row r="62" spans="1:13" ht="12.75">
      <c r="A62" s="216" t="s">
        <v>231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/>
      <c r="K62" s="7"/>
      <c r="L62" s="7"/>
      <c r="M62" s="7"/>
    </row>
    <row r="63" spans="1:13" ht="12.75">
      <c r="A63" s="216" t="s">
        <v>232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/>
      <c r="K63" s="7"/>
      <c r="L63" s="7"/>
      <c r="M63" s="7"/>
    </row>
    <row r="64" spans="1:13" ht="12.75">
      <c r="A64" s="216" t="s">
        <v>233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/>
      <c r="K64" s="7"/>
      <c r="L64" s="7"/>
      <c r="M64" s="7"/>
    </row>
    <row r="65" spans="1:13" ht="12.75">
      <c r="A65" s="216" t="s">
        <v>222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/>
      <c r="K65" s="7"/>
      <c r="L65" s="7"/>
      <c r="M65" s="7"/>
    </row>
    <row r="66" spans="1:13" ht="12.75">
      <c r="A66" s="216" t="s">
        <v>193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24355687</v>
      </c>
      <c r="K66" s="53">
        <f>K57-K65</f>
        <v>54373227</v>
      </c>
      <c r="L66" s="53">
        <f>L57-L65</f>
        <v>-115756062</v>
      </c>
      <c r="M66" s="53">
        <f>M57-M65</f>
        <v>-3185003</v>
      </c>
    </row>
    <row r="67" spans="1:13" ht="12.75">
      <c r="A67" s="216" t="s">
        <v>194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-69284136</v>
      </c>
      <c r="K67" s="61">
        <f>K56+K66</f>
        <v>-3594239</v>
      </c>
      <c r="L67" s="61">
        <f>L56+L66</f>
        <v>-34175691</v>
      </c>
      <c r="M67" s="61">
        <f>M56+M66</f>
        <v>35874900</v>
      </c>
    </row>
    <row r="68" spans="1:13" ht="12.75" customHeight="1">
      <c r="A68" s="267" t="s">
        <v>312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188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234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f>J67-J71</f>
        <v>-69284136</v>
      </c>
      <c r="K70" s="7">
        <f>K67-K71</f>
        <v>-3594239</v>
      </c>
      <c r="L70" s="7">
        <f>L67-L71</f>
        <v>-34432718</v>
      </c>
      <c r="M70" s="7">
        <f>M67-M71</f>
        <v>35178286</v>
      </c>
    </row>
    <row r="71" spans="1:13" ht="12.75">
      <c r="A71" s="264" t="s">
        <v>235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>
        <f>L54</f>
        <v>257027</v>
      </c>
      <c r="M71" s="8">
        <f>M54</f>
        <v>696614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30" zoomScaleSheetLayoutView="130" zoomScalePageLayoutView="0" workbookViewId="0" topLeftCell="A1">
      <selection activeCell="K40" sqref="K40"/>
    </sheetView>
  </sheetViews>
  <sheetFormatPr defaultColWidth="9.140625" defaultRowHeight="12.75"/>
  <cols>
    <col min="1" max="7" width="9.140625" style="52" customWidth="1"/>
    <col min="8" max="8" width="6.57421875" style="52" customWidth="1"/>
    <col min="9" max="9" width="7.7109375" style="52" customWidth="1"/>
    <col min="10" max="10" width="10.14062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74" t="s">
        <v>164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339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332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283</v>
      </c>
      <c r="K5" s="69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>
        <v>-93639823</v>
      </c>
      <c r="K7" s="7">
        <v>81770964</v>
      </c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>
        <v>80452120</v>
      </c>
      <c r="K8" s="7">
        <v>67902924</v>
      </c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>
        <v>17485925</v>
      </c>
      <c r="K9" s="7"/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/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>
        <v>10130581</v>
      </c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>
        <v>21844607</v>
      </c>
      <c r="K12" s="7"/>
    </row>
    <row r="13" spans="1:11" ht="12.75">
      <c r="A13" s="216" t="s">
        <v>157</v>
      </c>
      <c r="B13" s="217"/>
      <c r="C13" s="217"/>
      <c r="D13" s="217"/>
      <c r="E13" s="217"/>
      <c r="F13" s="217"/>
      <c r="G13" s="217"/>
      <c r="H13" s="217"/>
      <c r="I13" s="1">
        <v>7</v>
      </c>
      <c r="J13" s="53">
        <f>SUM(J7:J12)</f>
        <v>26142829</v>
      </c>
      <c r="K13" s="53">
        <f>SUM(K7:K12)</f>
        <v>159804469</v>
      </c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/>
      <c r="K14" s="7">
        <v>3288940</v>
      </c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>
        <v>1576819</v>
      </c>
      <c r="K15" s="7">
        <v>25842644</v>
      </c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>
        <v>15719114</v>
      </c>
      <c r="K16" s="7"/>
    </row>
    <row r="17" spans="1:11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/>
      <c r="K17" s="7">
        <v>32864762</v>
      </c>
    </row>
    <row r="18" spans="1:11" ht="12.75">
      <c r="A18" s="216" t="s">
        <v>158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3">
        <f>SUM(J14:J17)</f>
        <v>17295933</v>
      </c>
      <c r="K18" s="53">
        <f>SUM(K14:K17)</f>
        <v>61996346</v>
      </c>
    </row>
    <row r="19" spans="1:11" ht="12.75">
      <c r="A19" s="216" t="s">
        <v>36</v>
      </c>
      <c r="B19" s="217"/>
      <c r="C19" s="217"/>
      <c r="D19" s="217"/>
      <c r="E19" s="217"/>
      <c r="F19" s="217"/>
      <c r="G19" s="217"/>
      <c r="H19" s="217"/>
      <c r="I19" s="1">
        <v>13</v>
      </c>
      <c r="J19" s="53">
        <f>IF(J13&gt;J18,J13-J18,0)</f>
        <v>8846896</v>
      </c>
      <c r="K19" s="53">
        <f>IF(K13&gt;K18,K13-K18,0)</f>
        <v>97808123</v>
      </c>
    </row>
    <row r="20" spans="1:11" ht="12.75">
      <c r="A20" s="216" t="s">
        <v>37</v>
      </c>
      <c r="B20" s="217"/>
      <c r="C20" s="217"/>
      <c r="D20" s="217"/>
      <c r="E20" s="217"/>
      <c r="F20" s="217"/>
      <c r="G20" s="217"/>
      <c r="H20" s="217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33" t="s">
        <v>159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>
        <v>17797385</v>
      </c>
      <c r="K22" s="7">
        <v>285372946</v>
      </c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>
        <v>101552538</v>
      </c>
      <c r="K23" s="7">
        <v>787843</v>
      </c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>
        <v>523331</v>
      </c>
      <c r="K24" s="7">
        <v>150598</v>
      </c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>
        <v>700863</v>
      </c>
      <c r="K25" s="7">
        <v>509783</v>
      </c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/>
      <c r="K26" s="7"/>
    </row>
    <row r="27" spans="1:11" ht="12.75">
      <c r="A27" s="216" t="s">
        <v>168</v>
      </c>
      <c r="B27" s="217"/>
      <c r="C27" s="217"/>
      <c r="D27" s="217"/>
      <c r="E27" s="217"/>
      <c r="F27" s="217"/>
      <c r="G27" s="217"/>
      <c r="H27" s="217"/>
      <c r="I27" s="1">
        <v>20</v>
      </c>
      <c r="J27" s="53">
        <f>SUM(J22:J26)</f>
        <v>120574117</v>
      </c>
      <c r="K27" s="53">
        <f>SUM(K22:K26)</f>
        <v>286821170</v>
      </c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>
        <v>111584674</v>
      </c>
      <c r="K28" s="7"/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/>
      <c r="K30" s="7"/>
    </row>
    <row r="31" spans="1:11" ht="12.75">
      <c r="A31" s="216" t="s">
        <v>5</v>
      </c>
      <c r="B31" s="217"/>
      <c r="C31" s="217"/>
      <c r="D31" s="217"/>
      <c r="E31" s="217"/>
      <c r="F31" s="217"/>
      <c r="G31" s="217"/>
      <c r="H31" s="217"/>
      <c r="I31" s="1">
        <v>24</v>
      </c>
      <c r="J31" s="53">
        <f>SUM(J28:J30)</f>
        <v>111584674</v>
      </c>
      <c r="K31" s="53">
        <f>SUM(K28:K30)</f>
        <v>0</v>
      </c>
    </row>
    <row r="32" spans="1:11" ht="12.75">
      <c r="A32" s="216" t="s">
        <v>38</v>
      </c>
      <c r="B32" s="217"/>
      <c r="C32" s="217"/>
      <c r="D32" s="217"/>
      <c r="E32" s="217"/>
      <c r="F32" s="217"/>
      <c r="G32" s="217"/>
      <c r="H32" s="217"/>
      <c r="I32" s="1">
        <v>25</v>
      </c>
      <c r="J32" s="53">
        <f>IF(J27&gt;J31,J27-J31,0)</f>
        <v>8989443</v>
      </c>
      <c r="K32" s="53">
        <f>IF(K27&gt;K31,K27-K31,0)</f>
        <v>286821170</v>
      </c>
    </row>
    <row r="33" spans="1:11" ht="12.75">
      <c r="A33" s="216" t="s">
        <v>39</v>
      </c>
      <c r="B33" s="217"/>
      <c r="C33" s="217"/>
      <c r="D33" s="217"/>
      <c r="E33" s="217"/>
      <c r="F33" s="217"/>
      <c r="G33" s="217"/>
      <c r="H33" s="217"/>
      <c r="I33" s="1">
        <v>26</v>
      </c>
      <c r="J33" s="53"/>
      <c r="K33" s="53">
        <f>IF(K31&gt;K27,K31-K27,0)</f>
        <v>0</v>
      </c>
    </row>
    <row r="34" spans="1:11" ht="12.75">
      <c r="A34" s="233" t="s">
        <v>160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>
        <v>111584674</v>
      </c>
      <c r="K36" s="7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</row>
    <row r="38" spans="1:11" ht="12.75">
      <c r="A38" s="216" t="s">
        <v>68</v>
      </c>
      <c r="B38" s="217"/>
      <c r="C38" s="217"/>
      <c r="D38" s="217"/>
      <c r="E38" s="217"/>
      <c r="F38" s="217"/>
      <c r="G38" s="217"/>
      <c r="H38" s="217"/>
      <c r="I38" s="1">
        <v>30</v>
      </c>
      <c r="J38" s="53">
        <f>SUM(J35:J37)</f>
        <v>111584674</v>
      </c>
      <c r="K38" s="53">
        <f>SUM(K35:K37)</f>
        <v>0</v>
      </c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126">
        <v>133933607</v>
      </c>
      <c r="K39" s="7">
        <v>380723380</v>
      </c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>
        <v>30316062</v>
      </c>
      <c r="K41" s="7">
        <v>26848378</v>
      </c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>
        <v>152000</v>
      </c>
      <c r="K43" s="7">
        <v>148000</v>
      </c>
    </row>
    <row r="44" spans="1:11" ht="12.75">
      <c r="A44" s="216" t="s">
        <v>69</v>
      </c>
      <c r="B44" s="217"/>
      <c r="C44" s="217"/>
      <c r="D44" s="217"/>
      <c r="E44" s="217"/>
      <c r="F44" s="217"/>
      <c r="G44" s="217"/>
      <c r="H44" s="217"/>
      <c r="I44" s="1">
        <v>36</v>
      </c>
      <c r="J44" s="53">
        <f>SUM(J39:J43)</f>
        <v>164401669</v>
      </c>
      <c r="K44" s="53">
        <f>SUM(K39:K43)</f>
        <v>407719758</v>
      </c>
    </row>
    <row r="45" spans="1:11" ht="12.75">
      <c r="A45" s="216" t="s">
        <v>17</v>
      </c>
      <c r="B45" s="217"/>
      <c r="C45" s="217"/>
      <c r="D45" s="217"/>
      <c r="E45" s="217"/>
      <c r="F45" s="217"/>
      <c r="G45" s="217"/>
      <c r="H45" s="217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16" t="s">
        <v>18</v>
      </c>
      <c r="B46" s="217"/>
      <c r="C46" s="217"/>
      <c r="D46" s="217"/>
      <c r="E46" s="217"/>
      <c r="F46" s="217"/>
      <c r="G46" s="217"/>
      <c r="H46" s="217"/>
      <c r="I46" s="1">
        <v>38</v>
      </c>
      <c r="J46" s="53">
        <f>IF(J44&gt;J38,J44-J38,0)</f>
        <v>52816995</v>
      </c>
      <c r="K46" s="53">
        <f>IF(K44&gt;K38,K44-K38,0)</f>
        <v>407719758</v>
      </c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3">
        <f>IF(J20-J19+J33-J32+J46-J45&gt;0,J20-J19+J33-J32+J46-J45,0)</f>
        <v>34980656</v>
      </c>
      <c r="K48" s="53">
        <f>IF(K20-K19+K33-K32+K46-K45&gt;0,K20-K19+K33-K32+K46-K45,0)</f>
        <v>23090465</v>
      </c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127">
        <v>104220090</v>
      </c>
      <c r="K49" s="127">
        <v>69239434</v>
      </c>
    </row>
    <row r="50" spans="1:11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/>
      <c r="K50" s="7">
        <f>K47</f>
        <v>0</v>
      </c>
    </row>
    <row r="51" spans="1:11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>
        <f>J48</f>
        <v>34980656</v>
      </c>
      <c r="K51" s="7">
        <f>K48</f>
        <v>23090465</v>
      </c>
    </row>
    <row r="52" spans="1:11" ht="12.75">
      <c r="A52" s="249" t="s">
        <v>177</v>
      </c>
      <c r="B52" s="250"/>
      <c r="C52" s="250"/>
      <c r="D52" s="250"/>
      <c r="E52" s="250"/>
      <c r="F52" s="250"/>
      <c r="G52" s="250"/>
      <c r="H52" s="250"/>
      <c r="I52" s="4">
        <v>44</v>
      </c>
      <c r="J52" s="141">
        <f>J49+J50-J51</f>
        <v>69239434</v>
      </c>
      <c r="K52" s="140">
        <f>K49+K50-K51</f>
        <v>46148969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4" t="s">
        <v>197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81" t="s">
        <v>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0" t="s">
        <v>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1" ht="33.75">
      <c r="A4" s="276" t="s">
        <v>59</v>
      </c>
      <c r="B4" s="276"/>
      <c r="C4" s="276"/>
      <c r="D4" s="276"/>
      <c r="E4" s="276"/>
      <c r="F4" s="276"/>
      <c r="G4" s="276"/>
      <c r="H4" s="276"/>
      <c r="I4" s="66" t="s">
        <v>279</v>
      </c>
      <c r="J4" s="67" t="s">
        <v>318</v>
      </c>
      <c r="K4" s="67" t="s">
        <v>319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72">
        <v>2</v>
      </c>
      <c r="J5" s="73" t="s">
        <v>283</v>
      </c>
      <c r="K5" s="73" t="s">
        <v>284</v>
      </c>
    </row>
    <row r="6" spans="1:11" ht="12.75">
      <c r="A6" s="233" t="s">
        <v>156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6" t="s">
        <v>198</v>
      </c>
      <c r="B12" s="217"/>
      <c r="C12" s="217"/>
      <c r="D12" s="217"/>
      <c r="E12" s="217"/>
      <c r="F12" s="217"/>
      <c r="G12" s="217"/>
      <c r="H12" s="21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6" t="s">
        <v>47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0" t="s">
        <v>109</v>
      </c>
      <c r="B21" s="285"/>
      <c r="C21" s="285"/>
      <c r="D21" s="285"/>
      <c r="E21" s="285"/>
      <c r="F21" s="285"/>
      <c r="G21" s="285"/>
      <c r="H21" s="28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3" t="s">
        <v>159</v>
      </c>
      <c r="B22" s="244"/>
      <c r="C22" s="244"/>
      <c r="D22" s="244"/>
      <c r="E22" s="244"/>
      <c r="F22" s="244"/>
      <c r="G22" s="244"/>
      <c r="H22" s="244"/>
      <c r="I22" s="278"/>
      <c r="J22" s="278"/>
      <c r="K22" s="279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6" t="s">
        <v>114</v>
      </c>
      <c r="B28" s="217"/>
      <c r="C28" s="217"/>
      <c r="D28" s="217"/>
      <c r="E28" s="217"/>
      <c r="F28" s="217"/>
      <c r="G28" s="217"/>
      <c r="H28" s="21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6" t="s">
        <v>48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6" t="s">
        <v>110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6" t="s">
        <v>111</v>
      </c>
      <c r="B34" s="217"/>
      <c r="C34" s="217"/>
      <c r="D34" s="217"/>
      <c r="E34" s="217"/>
      <c r="F34" s="217"/>
      <c r="G34" s="217"/>
      <c r="H34" s="21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3" t="s">
        <v>160</v>
      </c>
      <c r="B35" s="244"/>
      <c r="C35" s="244"/>
      <c r="D35" s="244"/>
      <c r="E35" s="244"/>
      <c r="F35" s="244"/>
      <c r="G35" s="244"/>
      <c r="H35" s="244"/>
      <c r="I35" s="278">
        <v>0</v>
      </c>
      <c r="J35" s="278"/>
      <c r="K35" s="279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6" t="s">
        <v>49</v>
      </c>
      <c r="B39" s="217"/>
      <c r="C39" s="217"/>
      <c r="D39" s="217"/>
      <c r="E39" s="217"/>
      <c r="F39" s="217"/>
      <c r="G39" s="217"/>
      <c r="H39" s="21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6" t="s">
        <v>148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6" t="s">
        <v>162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6" t="s">
        <v>163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6" t="s">
        <v>149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6" t="s">
        <v>15</v>
      </c>
      <c r="B49" s="217"/>
      <c r="C49" s="217"/>
      <c r="D49" s="217"/>
      <c r="E49" s="217"/>
      <c r="F49" s="217"/>
      <c r="G49" s="217"/>
      <c r="H49" s="21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6" t="s">
        <v>161</v>
      </c>
      <c r="B50" s="217"/>
      <c r="C50" s="217"/>
      <c r="D50" s="217"/>
      <c r="E50" s="217"/>
      <c r="F50" s="217"/>
      <c r="G50" s="217"/>
      <c r="H50" s="217"/>
      <c r="I50" s="1">
        <v>42</v>
      </c>
      <c r="J50" s="5"/>
      <c r="K50" s="7"/>
    </row>
    <row r="51" spans="1:11" ht="12.75">
      <c r="A51" s="216" t="s">
        <v>175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/>
      <c r="K51" s="7"/>
    </row>
    <row r="52" spans="1:11" ht="12.75">
      <c r="A52" s="216" t="s">
        <v>176</v>
      </c>
      <c r="B52" s="217"/>
      <c r="C52" s="217"/>
      <c r="D52" s="217"/>
      <c r="E52" s="217"/>
      <c r="F52" s="217"/>
      <c r="G52" s="217"/>
      <c r="H52" s="217"/>
      <c r="I52" s="1">
        <v>44</v>
      </c>
      <c r="J52" s="5"/>
      <c r="K52" s="7"/>
    </row>
    <row r="53" spans="1:11" ht="12.75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2" sqref="K1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140625" style="76" customWidth="1"/>
    <col min="9" max="9" width="8.00390625" style="76" customWidth="1"/>
    <col min="10" max="10" width="10.140625" style="76" customWidth="1"/>
    <col min="11" max="11" width="10.8515625" style="76" customWidth="1"/>
    <col min="12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303" t="s">
        <v>282</v>
      </c>
      <c r="D2" s="303"/>
      <c r="E2" s="77">
        <v>42736</v>
      </c>
      <c r="F2" s="43" t="s">
        <v>250</v>
      </c>
      <c r="G2" s="304">
        <v>43100</v>
      </c>
      <c r="H2" s="305"/>
      <c r="I2" s="74"/>
      <c r="J2" s="74"/>
      <c r="K2" s="74"/>
      <c r="L2" s="78"/>
    </row>
    <row r="3" spans="1:11" ht="23.25">
      <c r="A3" s="306" t="s">
        <v>59</v>
      </c>
      <c r="B3" s="306"/>
      <c r="C3" s="306"/>
      <c r="D3" s="306"/>
      <c r="E3" s="306"/>
      <c r="F3" s="306"/>
      <c r="G3" s="306"/>
      <c r="H3" s="306"/>
      <c r="I3" s="79" t="s">
        <v>304</v>
      </c>
      <c r="J3" s="80" t="s">
        <v>150</v>
      </c>
      <c r="K3" s="80" t="s">
        <v>151</v>
      </c>
    </row>
    <row r="4" spans="1:11" ht="12.75">
      <c r="A4" s="307">
        <v>1</v>
      </c>
      <c r="B4" s="307"/>
      <c r="C4" s="307"/>
      <c r="D4" s="307"/>
      <c r="E4" s="307"/>
      <c r="F4" s="307"/>
      <c r="G4" s="307"/>
      <c r="H4" s="307"/>
      <c r="I4" s="82">
        <v>2</v>
      </c>
      <c r="J4" s="81" t="s">
        <v>283</v>
      </c>
      <c r="K4" s="81" t="s">
        <v>284</v>
      </c>
    </row>
    <row r="5" spans="1:11" ht="12.75">
      <c r="A5" s="295" t="s">
        <v>285</v>
      </c>
      <c r="B5" s="296"/>
      <c r="C5" s="296"/>
      <c r="D5" s="296"/>
      <c r="E5" s="296"/>
      <c r="F5" s="296"/>
      <c r="G5" s="296"/>
      <c r="H5" s="296"/>
      <c r="I5" s="44">
        <v>1</v>
      </c>
      <c r="J5" s="6">
        <v>418656000</v>
      </c>
      <c r="K5" s="45">
        <v>418656000</v>
      </c>
    </row>
    <row r="6" spans="1:11" ht="12.75">
      <c r="A6" s="295" t="s">
        <v>286</v>
      </c>
      <c r="B6" s="296"/>
      <c r="C6" s="296"/>
      <c r="D6" s="296"/>
      <c r="E6" s="296"/>
      <c r="F6" s="296"/>
      <c r="G6" s="296"/>
      <c r="H6" s="296"/>
      <c r="I6" s="44">
        <v>2</v>
      </c>
      <c r="J6" s="128"/>
      <c r="K6" s="128"/>
    </row>
    <row r="7" spans="1:11" ht="12.75">
      <c r="A7" s="295" t="s">
        <v>287</v>
      </c>
      <c r="B7" s="296"/>
      <c r="C7" s="296"/>
      <c r="D7" s="296"/>
      <c r="E7" s="296"/>
      <c r="F7" s="296"/>
      <c r="G7" s="296"/>
      <c r="H7" s="296"/>
      <c r="I7" s="44">
        <v>3</v>
      </c>
      <c r="J7" s="7">
        <v>22756428</v>
      </c>
      <c r="K7" s="46"/>
    </row>
    <row r="8" spans="1:11" ht="12.75">
      <c r="A8" s="295" t="s">
        <v>288</v>
      </c>
      <c r="B8" s="296"/>
      <c r="C8" s="296"/>
      <c r="D8" s="296"/>
      <c r="E8" s="296"/>
      <c r="F8" s="296"/>
      <c r="G8" s="296"/>
      <c r="H8" s="296"/>
      <c r="I8" s="44">
        <v>4</v>
      </c>
      <c r="J8" s="7">
        <v>-1447275</v>
      </c>
      <c r="K8" s="46">
        <v>-72692111</v>
      </c>
    </row>
    <row r="9" spans="1:11" ht="12.75">
      <c r="A9" s="295" t="s">
        <v>289</v>
      </c>
      <c r="B9" s="296"/>
      <c r="C9" s="296"/>
      <c r="D9" s="296"/>
      <c r="E9" s="296"/>
      <c r="F9" s="296"/>
      <c r="G9" s="296"/>
      <c r="H9" s="296"/>
      <c r="I9" s="44">
        <v>5</v>
      </c>
      <c r="J9" s="7">
        <v>-93639823</v>
      </c>
      <c r="K9" s="46">
        <v>81323344</v>
      </c>
    </row>
    <row r="10" spans="1:11" ht="12.75">
      <c r="A10" s="295" t="s">
        <v>290</v>
      </c>
      <c r="B10" s="296"/>
      <c r="C10" s="296"/>
      <c r="D10" s="296"/>
      <c r="E10" s="296"/>
      <c r="F10" s="296"/>
      <c r="G10" s="296"/>
      <c r="H10" s="296"/>
      <c r="I10" s="44">
        <v>6</v>
      </c>
      <c r="J10" s="7"/>
      <c r="K10" s="46"/>
    </row>
    <row r="11" spans="1:11" ht="12.75">
      <c r="A11" s="227" t="s">
        <v>341</v>
      </c>
      <c r="B11" s="296"/>
      <c r="C11" s="296"/>
      <c r="D11" s="296"/>
      <c r="E11" s="296"/>
      <c r="F11" s="296"/>
      <c r="G11" s="296"/>
      <c r="H11" s="296"/>
      <c r="I11" s="44">
        <v>7</v>
      </c>
      <c r="J11" s="7">
        <v>0</v>
      </c>
      <c r="K11" s="46">
        <v>6536277</v>
      </c>
    </row>
    <row r="12" spans="1:11" ht="12.75">
      <c r="A12" s="295" t="s">
        <v>291</v>
      </c>
      <c r="B12" s="296"/>
      <c r="C12" s="296"/>
      <c r="D12" s="296"/>
      <c r="E12" s="296"/>
      <c r="F12" s="296"/>
      <c r="G12" s="296"/>
      <c r="H12" s="296"/>
      <c r="I12" s="44">
        <v>8</v>
      </c>
      <c r="J12" s="7">
        <v>816069</v>
      </c>
      <c r="K12" s="46"/>
    </row>
    <row r="13" spans="1:11" ht="12.75">
      <c r="A13" s="295" t="s">
        <v>292</v>
      </c>
      <c r="B13" s="296"/>
      <c r="C13" s="296"/>
      <c r="D13" s="296"/>
      <c r="E13" s="296"/>
      <c r="F13" s="296"/>
      <c r="G13" s="296"/>
      <c r="H13" s="296"/>
      <c r="I13" s="44">
        <v>9</v>
      </c>
      <c r="J13" s="7"/>
      <c r="K13" s="46"/>
    </row>
    <row r="14" spans="1:11" ht="12.75">
      <c r="A14" s="297" t="s">
        <v>293</v>
      </c>
      <c r="B14" s="298"/>
      <c r="C14" s="298"/>
      <c r="D14" s="298"/>
      <c r="E14" s="298"/>
      <c r="F14" s="298"/>
      <c r="G14" s="298"/>
      <c r="H14" s="298"/>
      <c r="I14" s="44">
        <v>10</v>
      </c>
      <c r="J14" s="130">
        <f>SUM(J5:J13)</f>
        <v>347141399</v>
      </c>
      <c r="K14" s="137">
        <f>SUM(K5:K13)</f>
        <v>433823510</v>
      </c>
    </row>
    <row r="15" spans="1:11" ht="12.75">
      <c r="A15" s="295" t="s">
        <v>294</v>
      </c>
      <c r="B15" s="296"/>
      <c r="C15" s="296"/>
      <c r="D15" s="296"/>
      <c r="E15" s="296"/>
      <c r="F15" s="296"/>
      <c r="G15" s="296"/>
      <c r="H15" s="296"/>
      <c r="I15" s="44">
        <v>11</v>
      </c>
      <c r="J15" s="7">
        <v>239002462</v>
      </c>
      <c r="K15" s="46">
        <v>124062469</v>
      </c>
    </row>
    <row r="16" spans="1:11" ht="12.75">
      <c r="A16" s="295" t="s">
        <v>295</v>
      </c>
      <c r="B16" s="296"/>
      <c r="C16" s="296"/>
      <c r="D16" s="296"/>
      <c r="E16" s="296"/>
      <c r="F16" s="296"/>
      <c r="G16" s="296"/>
      <c r="H16" s="296"/>
      <c r="I16" s="44">
        <v>12</v>
      </c>
      <c r="J16" s="7"/>
      <c r="K16" s="46"/>
    </row>
    <row r="17" spans="1:11" ht="12.75">
      <c r="A17" s="295" t="s">
        <v>296</v>
      </c>
      <c r="B17" s="296"/>
      <c r="C17" s="296"/>
      <c r="D17" s="296"/>
      <c r="E17" s="296"/>
      <c r="F17" s="296"/>
      <c r="G17" s="296"/>
      <c r="H17" s="296"/>
      <c r="I17" s="44">
        <v>13</v>
      </c>
      <c r="J17" s="7"/>
      <c r="K17" s="46"/>
    </row>
    <row r="18" spans="1:11" ht="12.75">
      <c r="A18" s="295" t="s">
        <v>297</v>
      </c>
      <c r="B18" s="296"/>
      <c r="C18" s="296"/>
      <c r="D18" s="296"/>
      <c r="E18" s="296"/>
      <c r="F18" s="296"/>
      <c r="G18" s="296"/>
      <c r="H18" s="296"/>
      <c r="I18" s="44">
        <v>14</v>
      </c>
      <c r="J18" s="7"/>
      <c r="K18" s="46"/>
    </row>
    <row r="19" spans="1:11" ht="12.75">
      <c r="A19" s="295" t="s">
        <v>298</v>
      </c>
      <c r="B19" s="296"/>
      <c r="C19" s="296"/>
      <c r="D19" s="296"/>
      <c r="E19" s="296"/>
      <c r="F19" s="296"/>
      <c r="G19" s="296"/>
      <c r="H19" s="296"/>
      <c r="I19" s="44">
        <v>15</v>
      </c>
      <c r="J19" s="7"/>
      <c r="K19" s="46"/>
    </row>
    <row r="20" spans="1:11" ht="12.75">
      <c r="A20" s="295" t="s">
        <v>299</v>
      </c>
      <c r="B20" s="296"/>
      <c r="C20" s="296"/>
      <c r="D20" s="296"/>
      <c r="E20" s="296"/>
      <c r="F20" s="296"/>
      <c r="G20" s="296"/>
      <c r="H20" s="296"/>
      <c r="I20" s="44">
        <v>16</v>
      </c>
      <c r="J20" s="7"/>
      <c r="K20" s="46"/>
    </row>
    <row r="21" spans="1:11" ht="12.75">
      <c r="A21" s="297" t="s">
        <v>300</v>
      </c>
      <c r="B21" s="298"/>
      <c r="C21" s="298"/>
      <c r="D21" s="298"/>
      <c r="E21" s="298"/>
      <c r="F21" s="298"/>
      <c r="G21" s="298"/>
      <c r="H21" s="298"/>
      <c r="I21" s="44">
        <v>17</v>
      </c>
      <c r="J21" s="136">
        <f>SUM(J15:J20)</f>
        <v>239002462</v>
      </c>
      <c r="K21" s="136">
        <f>SUM(K15:K20)</f>
        <v>124062469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87" t="s">
        <v>301</v>
      </c>
      <c r="B23" s="288"/>
      <c r="C23" s="288"/>
      <c r="D23" s="288"/>
      <c r="E23" s="288"/>
      <c r="F23" s="288"/>
      <c r="G23" s="288"/>
      <c r="H23" s="288"/>
      <c r="I23" s="47">
        <v>18</v>
      </c>
      <c r="J23" s="6">
        <f>J14+J21-J24</f>
        <v>586143861</v>
      </c>
      <c r="K23" s="6">
        <f>K14+K21-K24</f>
        <v>551349702</v>
      </c>
    </row>
    <row r="24" spans="1:11" ht="17.25" customHeight="1">
      <c r="A24" s="289" t="s">
        <v>302</v>
      </c>
      <c r="B24" s="290"/>
      <c r="C24" s="290"/>
      <c r="D24" s="290"/>
      <c r="E24" s="290"/>
      <c r="F24" s="290"/>
      <c r="G24" s="290"/>
      <c r="H24" s="290"/>
      <c r="I24" s="48">
        <v>19</v>
      </c>
      <c r="J24" s="139"/>
      <c r="K24" s="139">
        <v>6536277</v>
      </c>
    </row>
    <row r="25" spans="1:11" ht="30" customHeight="1">
      <c r="A25" s="291" t="s">
        <v>303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9" t="s">
        <v>315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</row>
    <row r="11" spans="1:10" ht="12.75">
      <c r="A11" s="310"/>
      <c r="B11" s="310"/>
      <c r="C11" s="310"/>
      <c r="D11" s="310"/>
      <c r="E11" s="310"/>
      <c r="F11" s="310"/>
      <c r="G11" s="310"/>
      <c r="H11" s="310"/>
      <c r="I11" s="310"/>
      <c r="J11" s="31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Tea Pocrnja</cp:lastModifiedBy>
  <cp:lastPrinted>2018-02-27T11:18:37Z</cp:lastPrinted>
  <dcterms:created xsi:type="dcterms:W3CDTF">2008-10-17T11:51:54Z</dcterms:created>
  <dcterms:modified xsi:type="dcterms:W3CDTF">2018-02-28T09:44:05Z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