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<sst xmlns="http://schemas.openxmlformats.org/spreadsheetml/2006/main" count="393" uniqueCount="342">
  <si>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</si>
  <si>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</si>
  <si>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</si>
  <si>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</si>
  <si>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</si>
  <si>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</si>
  <si>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</si>
  <si>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</si>
  <si>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</si>
  <si>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</si>
  <si>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</si>
  <si>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</si>
  <si>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</si>
  <si>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</si>
  <si>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</si>
  <si>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</si>
  <si>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</si>
  <si>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</si>
  <si>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</si>
  <si>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</si>
  <si>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</si>
  <si>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</si>
  <si>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</si>
  <si>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</si>
  <si>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</si>
  <si>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</si>
  <si>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</si>
  <si>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</si>
  <si>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</si>
  <si>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</si>
  <si>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</si>
  <si>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</si>
  <si>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</si>
  <si>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</si>
  <si>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</si>
  <si>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</si>
  <si>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</si>
  <si>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</si>
  <si>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</si>
  <si>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</si>
  <si>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</si>
  <si>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</si>
  <si>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</si>
  <si>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</si>
  <si>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</si>
  <si>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</si>
  <si>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</si>
  <si>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</si>
  <si>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</si>
  <si>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</si>
  <si>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</si>
  <si>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</si>
  <si>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</si>
  <si>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</si>
  <si>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</si>
  <si>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</si>
  <si>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</si>
  <si>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</si>
  <si>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</si>
  <si>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</si>
  <si>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</si>
  <si>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</si>
  <si>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</si>
  <si>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</si>
  <si>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</si>
  <si>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</si>
  <si>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</si>
  <si>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</si>
  <si>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</si>
  <si>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</si>
  <si>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</si>
  <si>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</si>
  <si>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</si>
  <si>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</si>
  <si>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</si>
  <si>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</si>
  <si>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</si>
  <si>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</si>
  <si>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</si>
  <si>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</si>
  <si>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</si>
  <si>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</si>
  <si>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</si>
  <si>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</si>
  <si>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</si>
  <si>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</si>
  <si>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</si>
  <si>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</si>
  <si>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</si>
  <si>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</si>
  <si>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</si>
  <si>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</si>
  <si>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</si>
  <si>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</si>
  <si>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</si>
  <si>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</si>
  <si>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</si>
  <si>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</si>
  <si>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</si>
  <si>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</si>
  <si>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</si>
  <si>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</si>
  <si>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</si>
  <si>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</si>
  <si>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</si>
  <si>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</si>
  <si>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</si>
  <si>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</si>
  <si>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</si>
  <si>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</si>
  <si>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</si>
  <si>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</si>
  <si>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</si>
  <si>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</si>
  <si>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</si>
  <si>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</si>
  <si>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</si>
  <si>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</si>
  <si>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</si>
  <si>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</si>
  <si>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</si>
  <si>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</si>
  <si>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</si>
  <si>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</si>
  <si>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</si>
  <si>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</si>
  <si>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</si>
  <si>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</si>
  <si>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</si>
  <si>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</si>
  <si>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</si>
  <si>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</si>
  <si>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</si>
  <si>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</si>
  <si>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</si>
  <si>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</si>
  <si>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</si>
  <si>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</si>
  <si>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</si>
  <si>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</si>
  <si>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</si>
  <si>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</si>
  <si>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</si>
  <si>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</si>
  <si>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</si>
  <si>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</si>
  <si>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</si>
  <si>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</si>
  <si>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</si>
  <si>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</si>
  <si>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</si>
  <si>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</si>
  <si>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</si>
  <si>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</si>
  <si>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</si>
  <si>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</si>
  <si>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</si>
  <si>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</si>
  <si>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</si>
  <si>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</si>
  <si>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</si>
  <si>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</si>
  <si>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</si>
  <si>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</si>
  <si>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</si>
  <si>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</si>
  <si>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</si>
  <si>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</si>
  <si>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</si>
  <si>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</si>
  <si>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</si>
  <si>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</si>
  <si>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</si>
  <si>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</si>
  <si>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</si>
  <si>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</si>
  <si>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</si>
  <si>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</si>
  <si>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</si>
  <si>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</si>
  <si>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</si>
  <si>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</si>
  <si>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</si>
  <si>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</si>
  <si>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</si>
  <si>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</si>
  <si>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</si>
  <si>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</si>
  <si>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</si>
  <si>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</si>
  <si>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</si>
  <si>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</si>
  <si>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</si>
  <si>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</si>
  <si>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</si>
  <si>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</si>
  <si>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</si>
  <si>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</si>
  <si>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</si>
  <si>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</si>
  <si>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</si>
  <si>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</si>
  <si>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</si>
  <si>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</si>
  <si>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</si>
  <si>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</si>
  <si>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</si>
  <si>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</si>
  <si>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</si>
  <si>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</si>
  <si>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</si>
  <si>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</si>
  <si>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</si>
  <si>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</si>
  <si>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</si>
  <si>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</si>
  <si>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</si>
  <si>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</si>
  <si>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</si>
  <si>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</si>
  <si>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</si>
  <si>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</si>
  <si>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</si>
  <si>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</si>
  <si>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</si>
  <si>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</si>
  <si>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</si>
  <si>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</si>
  <si>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</si>
  <si>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</si>
  <si>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</si>
  <si>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</si>
  <si>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</si>
  <si>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</si>
  <si>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</si>
  <si>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</si>
  <si>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</si>
  <si>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</si>
  <si>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</si>
  <si>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</si>
  <si>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</si>
  <si>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</si>
  <si>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</si>
  <si>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</si>
  <si>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</si>
  <si>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</si>
  <si>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</si>
  <si>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</si>
  <si>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</si>
  <si>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</si>
  <si>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</si>
  <si>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</si>
  <si>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</si>
  <si>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</si>
  <si>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</si>
  <si>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</si>
  <si>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</si>
  <si>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</si>
  <si>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</si>
  <si>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</si>
  <si>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</si>
  <si>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</si>
  <si>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</si>
  <si>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</si>
  <si>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</si>
  <si>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</si>
  <si>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</si>
  <si>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</si>
  <si>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</si>
  <si>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</si>
  <si>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</si>
  <si>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</si>
  <si>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</si>
  <si>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</si>
  <si>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</si>
  <si>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</si>
  <si>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</si>
  <si>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</si>
  <si>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</si>
  <si>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</si>
  <si>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</si>
  <si>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</si>
  <si>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</si>
  <si>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</si>
  <si>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</si>
  <si>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</si>
  <si>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</si>
  <si>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</si>
  <si>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</si>
  <si>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</si>
  <si>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</si>
  <si>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</si>
  <si>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</si>
  <si>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</si>
  <si>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</si>
  <si>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</si>
  <si>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</si>
  <si>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</si>
  <si>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</si>
  <si>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</si>
  <si>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</si>
  <si>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</si>
  <si>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</si>
  <si>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</si>
  <si>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</si>
  <si>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</si>
  <si>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</si>
  <si>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</si>
  <si>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</si>
  <si>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</si>
  <si>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</si>
  <si>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</si>
  <si>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</si>
  <si>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</si>
  <si>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</si>
  <si>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</si>
  <si>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</si>
  <si>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</si>
  <si>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</si>
  <si>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</si>
  <si>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</si>
  <si>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</si>
  <si>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</si>
  <si>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03302466</t>
  </si>
  <si>
    <t>060003058</t>
  </si>
  <si>
    <t>61063868086</t>
  </si>
  <si>
    <t>ATLANTSKA PLOVIDBA d.d.</t>
  </si>
  <si>
    <t>Dubrovnik</t>
  </si>
  <si>
    <t>Od Sv. Mihajla 1</t>
  </si>
  <si>
    <t>atlant@atlant.hr</t>
  </si>
  <si>
    <t>www.atlant.hr</t>
  </si>
  <si>
    <t>5020</t>
  </si>
  <si>
    <t>Duško Vladović-Relja</t>
  </si>
  <si>
    <t>020 352 230</t>
  </si>
  <si>
    <t>020 356 151</t>
  </si>
  <si>
    <t>dvladovic@atlant.hr</t>
  </si>
  <si>
    <t>Pero Kulaš</t>
  </si>
  <si>
    <t>Obveznik: Atlantska plovidba d.d._____________________________________________________________</t>
  </si>
  <si>
    <t>Atlantska plovidba d.d.</t>
  </si>
  <si>
    <t>DA</t>
  </si>
  <si>
    <t>u razdoblju 1.1.2014. do 30.6.2014.</t>
  </si>
  <si>
    <t>stanje na dan 30.6.2014.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</si>
</sst>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457" applyFont="1" applyAlignment="1">
      <alignment/>
      <protection/>
    </xf>
    <xf numFmtId="0" fontId="0" fillId="0" borderId="0" xfId="457" applyFont="1" applyAlignment="1">
      <alignment/>
      <protection/>
    </xf>
    <xf numFmtId="0" fontId="3" fillId="0" borderId="16" xfId="457" applyFont="1" applyFill="1" applyBorder="1" applyAlignment="1" applyProtection="1">
      <alignment horizontal="center" vertical="center"/>
      <protection hidden="1" locked="0"/>
    </xf>
    <xf numFmtId="0" fontId="2" fillId="0" borderId="0" xfId="457" applyFont="1" applyFill="1" applyBorder="1" applyAlignment="1" applyProtection="1">
      <alignment horizontal="left" vertical="center"/>
      <protection hidden="1"/>
    </xf>
    <xf numFmtId="0" fontId="3" fillId="0" borderId="0" xfId="457" applyFont="1" applyFill="1" applyBorder="1" applyAlignment="1" applyProtection="1">
      <alignment vertical="center"/>
      <protection hidden="1"/>
    </xf>
    <xf numFmtId="0" fontId="3" fillId="0" borderId="0" xfId="457" applyFont="1" applyFill="1" applyBorder="1" applyAlignment="1" applyProtection="1">
      <alignment horizontal="center" vertical="center" wrapText="1"/>
      <protection hidden="1"/>
    </xf>
    <xf numFmtId="0" fontId="3" fillId="0" borderId="0" xfId="457" applyFont="1" applyBorder="1" applyAlignment="1" applyProtection="1">
      <alignment/>
      <protection hidden="1"/>
    </xf>
    <xf numFmtId="0" fontId="12" fillId="0" borderId="0" xfId="457" applyFont="1" applyBorder="1" applyAlignment="1" applyProtection="1">
      <alignment horizontal="right" vertical="center" wrapText="1"/>
      <protection hidden="1"/>
    </xf>
    <xf numFmtId="0" fontId="12" fillId="0" borderId="0" xfId="4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457" applyFont="1" applyFill="1" applyBorder="1" applyAlignment="1" applyProtection="1">
      <alignment horizontal="left" vertical="center"/>
      <protection hidden="1"/>
    </xf>
    <xf numFmtId="0" fontId="3" fillId="0" borderId="0" xfId="457" applyFont="1" applyBorder="1" applyAlignment="1" applyProtection="1">
      <alignment horizontal="left"/>
      <protection hidden="1"/>
    </xf>
    <xf numFmtId="0" fontId="3" fillId="0" borderId="0" xfId="457" applyFont="1" applyBorder="1" applyAlignment="1" applyProtection="1">
      <alignment vertical="top"/>
      <protection hidden="1"/>
    </xf>
    <xf numFmtId="0" fontId="3" fillId="0" borderId="0" xfId="457" applyFont="1" applyBorder="1" applyAlignment="1" applyProtection="1">
      <alignment horizontal="right"/>
      <protection hidden="1"/>
    </xf>
    <xf numFmtId="0" fontId="2" fillId="0" borderId="0" xfId="457" applyFont="1" applyFill="1" applyBorder="1" applyAlignment="1" applyProtection="1">
      <alignment horizontal="right" vertical="center"/>
      <protection hidden="1" locked="0"/>
    </xf>
    <xf numFmtId="0" fontId="3" fillId="0" borderId="0" xfId="457" applyFont="1" applyBorder="1" applyAlignment="1" applyProtection="1">
      <alignment/>
      <protection hidden="1"/>
    </xf>
    <xf numFmtId="0" fontId="2" fillId="0" borderId="0" xfId="457" applyFont="1" applyBorder="1" applyAlignment="1" applyProtection="1">
      <alignment vertical="top"/>
      <protection hidden="1"/>
    </xf>
    <xf numFmtId="0" fontId="3" fillId="0" borderId="0" xfId="457" applyFont="1" applyFill="1" applyBorder="1" applyAlignment="1" applyProtection="1">
      <alignment/>
      <protection hidden="1"/>
    </xf>
    <xf numFmtId="0" fontId="3" fillId="0" borderId="0" xfId="457" applyFont="1" applyBorder="1" applyAlignment="1" applyProtection="1">
      <alignment horizontal="center" vertical="center"/>
      <protection hidden="1" locked="0"/>
    </xf>
    <xf numFmtId="0" fontId="3" fillId="0" borderId="0" xfId="457" applyFont="1" applyBorder="1" applyAlignment="1" applyProtection="1">
      <alignment vertical="top" wrapText="1"/>
      <protection hidden="1"/>
    </xf>
    <xf numFmtId="0" fontId="3" fillId="0" borderId="0" xfId="457" applyFont="1" applyBorder="1" applyAlignment="1" applyProtection="1">
      <alignment wrapText="1"/>
      <protection hidden="1"/>
    </xf>
    <xf numFmtId="0" fontId="3" fillId="0" borderId="0" xfId="457" applyFont="1" applyBorder="1" applyAlignment="1" applyProtection="1">
      <alignment horizontal="right" vertical="top"/>
      <protection hidden="1"/>
    </xf>
    <xf numFmtId="0" fontId="3" fillId="0" borderId="0" xfId="457" applyFont="1" applyBorder="1" applyAlignment="1" applyProtection="1">
      <alignment horizontal="center" vertical="top"/>
      <protection hidden="1"/>
    </xf>
    <xf numFmtId="0" fontId="3" fillId="0" borderId="0" xfId="457" applyFont="1" applyBorder="1" applyAlignment="1" applyProtection="1">
      <alignment horizontal="center"/>
      <protection hidden="1"/>
    </xf>
    <xf numFmtId="0" fontId="3" fillId="0" borderId="0" xfId="457" applyFont="1" applyBorder="1" applyAlignment="1">
      <alignment/>
      <protection/>
    </xf>
    <xf numFmtId="0" fontId="3" fillId="0" borderId="0" xfId="457" applyFont="1" applyBorder="1" applyAlignment="1" applyProtection="1">
      <alignment horizontal="left" vertical="top"/>
      <protection hidden="1"/>
    </xf>
    <xf numFmtId="0" fontId="3" fillId="0" borderId="17" xfId="457" applyFont="1" applyBorder="1" applyAlignment="1" applyProtection="1">
      <alignment/>
      <protection hidden="1"/>
    </xf>
    <xf numFmtId="0" fontId="3" fillId="0" borderId="0" xfId="457" applyFont="1" applyBorder="1" applyAlignment="1" applyProtection="1">
      <alignment vertical="center"/>
      <protection hidden="1"/>
    </xf>
    <xf numFmtId="0" fontId="3" fillId="0" borderId="18" xfId="457" applyFont="1" applyBorder="1" applyAlignment="1" applyProtection="1">
      <alignment/>
      <protection hidden="1"/>
    </xf>
    <xf numFmtId="0" fontId="3" fillId="0" borderId="18" xfId="457" applyFont="1" applyBorder="1" applyAlignment="1">
      <alignment/>
      <protection/>
    </xf>
    <xf numFmtId="0" fontId="9" fillId="0" borderId="0" xfId="463">
      <alignment vertical="top"/>
      <protection/>
    </xf>
    <xf numFmtId="0" fontId="9" fillId="0" borderId="0" xfId="463" applyAlignment="1">
      <alignment/>
      <protection/>
    </xf>
    <xf numFmtId="0" fontId="16" fillId="0" borderId="0" xfId="463" applyFont="1" applyAlignment="1">
      <alignment/>
      <protection/>
    </xf>
    <xf numFmtId="0" fontId="10" fillId="0" borderId="0" xfId="463" applyFont="1" applyFill="1" applyBorder="1" applyAlignment="1">
      <alignment horizontal="center" vertical="center" wrapText="1"/>
      <protection/>
    </xf>
    <xf numFmtId="0" fontId="7" fillId="0" borderId="0" xfId="4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463" applyFont="1" applyBorder="1" applyAlignment="1" applyProtection="1">
      <alignment vertical="center"/>
      <protection hidden="1"/>
    </xf>
    <xf numFmtId="0" fontId="3" fillId="0" borderId="0" xfId="457" applyFont="1" applyBorder="1" applyAlignment="1" applyProtection="1">
      <alignment horizontal="right" wrapText="1"/>
      <protection hidden="1"/>
    </xf>
    <xf numFmtId="0" fontId="3" fillId="0" borderId="0" xfId="4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4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63" applyFont="1" applyFill="1" applyBorder="1" applyAlignment="1">
      <alignment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457" applyFont="1" applyBorder="1" applyAlignment="1">
      <alignment/>
      <protection/>
    </xf>
    <xf numFmtId="0" fontId="3" fillId="0" borderId="24" xfId="457" applyFont="1" applyBorder="1" applyAlignment="1">
      <alignment/>
      <protection/>
    </xf>
    <xf numFmtId="0" fontId="3" fillId="0" borderId="25" xfId="457" applyFont="1" applyFill="1" applyBorder="1" applyAlignment="1" applyProtection="1">
      <alignment horizontal="left" vertical="center" wrapText="1"/>
      <protection hidden="1"/>
    </xf>
    <xf numFmtId="0" fontId="3" fillId="0" borderId="16" xfId="457" applyFont="1" applyFill="1" applyBorder="1" applyAlignment="1" applyProtection="1">
      <alignment vertical="center"/>
      <protection hidden="1"/>
    </xf>
    <xf numFmtId="0" fontId="3" fillId="0" borderId="25" xfId="457" applyFont="1" applyBorder="1" applyAlignment="1" applyProtection="1">
      <alignment horizontal="left" vertical="center" wrapText="1"/>
      <protection hidden="1"/>
    </xf>
    <xf numFmtId="0" fontId="3" fillId="0" borderId="16" xfId="457" applyFont="1" applyBorder="1" applyAlignment="1" applyProtection="1">
      <alignment/>
      <protection hidden="1"/>
    </xf>
    <xf numFmtId="0" fontId="12" fillId="0" borderId="0" xfId="457" applyFont="1" applyBorder="1" applyAlignment="1" applyProtection="1">
      <alignment horizontal="right"/>
      <protection hidden="1"/>
    </xf>
    <xf numFmtId="0" fontId="3" fillId="0" borderId="25" xfId="457" applyFont="1" applyFill="1" applyBorder="1" applyAlignment="1" applyProtection="1">
      <alignment/>
      <protection hidden="1"/>
    </xf>
    <xf numFmtId="0" fontId="3" fillId="0" borderId="25" xfId="457" applyFont="1" applyBorder="1" applyAlignment="1" applyProtection="1">
      <alignment wrapText="1"/>
      <protection hidden="1"/>
    </xf>
    <xf numFmtId="0" fontId="3" fillId="0" borderId="16" xfId="457" applyFont="1" applyBorder="1" applyAlignment="1" applyProtection="1">
      <alignment horizontal="right"/>
      <protection hidden="1"/>
    </xf>
    <xf numFmtId="0" fontId="3" fillId="0" borderId="25" xfId="457" applyFont="1" applyBorder="1" applyAlignment="1" applyProtection="1">
      <alignment/>
      <protection hidden="1"/>
    </xf>
    <xf numFmtId="0" fontId="3" fillId="0" borderId="16" xfId="457" applyFont="1" applyBorder="1" applyAlignment="1" applyProtection="1">
      <alignment horizontal="right" wrapText="1"/>
      <protection hidden="1"/>
    </xf>
    <xf numFmtId="0" fontId="2" fillId="0" borderId="25" xfId="457" applyFont="1" applyFill="1" applyBorder="1" applyAlignment="1" applyProtection="1">
      <alignment horizontal="right" vertical="center"/>
      <protection hidden="1" locked="0"/>
    </xf>
    <xf numFmtId="0" fontId="3" fillId="0" borderId="25" xfId="457" applyFont="1" applyBorder="1" applyAlignment="1" applyProtection="1">
      <alignment vertical="top"/>
      <protection hidden="1"/>
    </xf>
    <xf numFmtId="0" fontId="3" fillId="0" borderId="25" xfId="457" applyFont="1" applyBorder="1" applyAlignment="1" applyProtection="1">
      <alignment horizontal="left" vertical="top" wrapText="1"/>
      <protection hidden="1"/>
    </xf>
    <xf numFmtId="0" fontId="3" fillId="0" borderId="16" xfId="457" applyFont="1" applyBorder="1" applyAlignment="1">
      <alignment/>
      <protection/>
    </xf>
    <xf numFmtId="0" fontId="3" fillId="0" borderId="25" xfId="457" applyFont="1" applyBorder="1" applyAlignment="1" applyProtection="1">
      <alignment horizontal="left" vertical="top" indent="2"/>
      <protection hidden="1"/>
    </xf>
    <xf numFmtId="0" fontId="3" fillId="0" borderId="25" xfId="457" applyFont="1" applyBorder="1" applyAlignment="1" applyProtection="1">
      <alignment horizontal="left" vertical="top" wrapText="1" indent="2"/>
      <protection hidden="1"/>
    </xf>
    <xf numFmtId="0" fontId="3" fillId="0" borderId="16" xfId="457" applyFont="1" applyBorder="1" applyAlignment="1" applyProtection="1">
      <alignment horizontal="right" vertical="top"/>
      <protection hidden="1"/>
    </xf>
    <xf numFmtId="49" fontId="2" fillId="0" borderId="25" xfId="457" applyNumberFormat="1" applyFont="1" applyBorder="1" applyAlignment="1" applyProtection="1">
      <alignment horizontal="center" vertical="center"/>
      <protection hidden="1" locked="0"/>
    </xf>
    <xf numFmtId="0" fontId="3" fillId="0" borderId="16" xfId="457" applyFont="1" applyBorder="1" applyAlignment="1" applyProtection="1">
      <alignment horizontal="left" vertical="top"/>
      <protection hidden="1"/>
    </xf>
    <xf numFmtId="0" fontId="3" fillId="0" borderId="25" xfId="457" applyFont="1" applyBorder="1" applyAlignment="1" applyProtection="1">
      <alignment horizontal="left"/>
      <protection hidden="1"/>
    </xf>
    <xf numFmtId="0" fontId="3" fillId="0" borderId="24" xfId="457" applyFont="1" applyBorder="1" applyAlignment="1" applyProtection="1">
      <alignment/>
      <protection hidden="1"/>
    </xf>
    <xf numFmtId="0" fontId="3" fillId="0" borderId="16" xfId="457" applyFont="1" applyBorder="1" applyAlignment="1" applyProtection="1">
      <alignment horizontal="left"/>
      <protection hidden="1"/>
    </xf>
    <xf numFmtId="0" fontId="3" fillId="0" borderId="25" xfId="457" applyFont="1" applyFill="1" applyBorder="1" applyAlignment="1" applyProtection="1">
      <alignment vertical="center"/>
      <protection hidden="1"/>
    </xf>
    <xf numFmtId="0" fontId="13" fillId="0" borderId="25" xfId="463" applyFont="1" applyFill="1" applyBorder="1" applyAlignment="1" applyProtection="1">
      <alignment vertical="center"/>
      <protection hidden="1"/>
    </xf>
    <xf numFmtId="0" fontId="13" fillId="0" borderId="0" xfId="463" applyFont="1" applyBorder="1" applyAlignment="1" applyProtection="1">
      <alignment horizontal="left"/>
      <protection hidden="1"/>
    </xf>
    <xf numFmtId="0" fontId="9" fillId="0" borderId="0" xfId="463" applyBorder="1" applyAlignment="1">
      <alignment/>
      <protection/>
    </xf>
    <xf numFmtId="0" fontId="9" fillId="0" borderId="25" xfId="463" applyBorder="1" applyAlignment="1">
      <alignment/>
      <protection/>
    </xf>
    <xf numFmtId="0" fontId="2" fillId="0" borderId="16" xfId="457" applyFont="1" applyBorder="1" applyAlignment="1" applyProtection="1">
      <alignment vertical="center"/>
      <protection hidden="1"/>
    </xf>
    <xf numFmtId="0" fontId="3" fillId="0" borderId="26" xfId="457" applyFont="1" applyBorder="1" applyAlignment="1" applyProtection="1">
      <alignment/>
      <protection hidden="1"/>
    </xf>
    <xf numFmtId="0" fontId="3" fillId="0" borderId="27" xfId="457" applyFont="1" applyFill="1" applyBorder="1" applyAlignment="1" applyProtection="1">
      <alignment horizontal="right" vertical="top" wrapText="1"/>
      <protection hidden="1"/>
    </xf>
    <xf numFmtId="0" fontId="3" fillId="0" borderId="28" xfId="457" applyFont="1" applyFill="1" applyBorder="1" applyAlignment="1" applyProtection="1">
      <alignment horizontal="right" vertical="top" wrapText="1"/>
      <protection hidden="1"/>
    </xf>
    <xf numFmtId="0" fontId="3" fillId="0" borderId="28" xfId="457" applyFont="1" applyFill="1" applyBorder="1" applyAlignment="1" applyProtection="1">
      <alignment/>
      <protection hidden="1"/>
    </xf>
    <xf numFmtId="0" fontId="3" fillId="0" borderId="29" xfId="457" applyFont="1" applyFill="1" applyBorder="1" applyAlignment="1" applyProtection="1">
      <alignment/>
      <protection hidden="1"/>
    </xf>
    <xf numFmtId="14" fontId="2" fillId="0" borderId="21" xfId="4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457" applyFont="1" applyFill="1" applyBorder="1" applyAlignment="1" applyProtection="1">
      <alignment horizontal="right" vertical="center"/>
      <protection hidden="1" locked="0"/>
    </xf>
    <xf numFmtId="0" fontId="3" fillId="0" borderId="0" xfId="457" applyFont="1" applyFill="1" applyBorder="1" applyAlignment="1">
      <alignment/>
      <protection/>
    </xf>
    <xf numFmtId="49" fontId="2" fillId="0" borderId="0" xfId="457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131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155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174" applyFont="1" applyFill="1" applyBorder="1" applyAlignment="1" applyProtection="1">
      <alignment horizontal="center" vertical="center"/>
      <protection hidden="1" locked="0"/>
    </xf>
    <xf numFmtId="49" fontId="2" fillId="33" borderId="20" xfId="177" applyNumberFormat="1" applyFont="1" applyFill="1" applyBorder="1" applyAlignment="1" applyProtection="1">
      <alignment horizontal="right" vertical="center"/>
      <protection hidden="1" locked="0"/>
    </xf>
    <xf numFmtId="3" fontId="1" fillId="0" borderId="10" xfId="147" applyNumberFormat="1" applyFont="1" applyFill="1" applyBorder="1" applyAlignment="1" applyProtection="1">
      <alignment horizontal="right" vertical="center"/>
      <protection locked="0"/>
    </xf>
    <xf numFmtId="3" fontId="1" fillId="0" borderId="10" xfId="455" applyNumberFormat="1" applyFont="1" applyFill="1" applyBorder="1" applyAlignment="1" applyProtection="1">
      <alignment vertical="center"/>
      <protection locked="0"/>
    </xf>
    <xf numFmtId="3" fontId="6" fillId="0" borderId="10" xfId="172" applyNumberFormat="1" applyFont="1" applyFill="1" applyBorder="1" applyAlignment="1" applyProtection="1">
      <alignment horizontal="right" vertical="center"/>
      <protection hidden="1"/>
    </xf>
    <xf numFmtId="3" fontId="1" fillId="0" borderId="10" xfId="389" applyNumberFormat="1" applyFont="1" applyFill="1" applyBorder="1" applyAlignment="1" applyProtection="1">
      <alignment horizontal="right" vertical="center"/>
      <protection locked="0"/>
    </xf>
    <xf numFmtId="3" fontId="1" fillId="0" borderId="11" xfId="156" applyNumberFormat="1" applyFont="1" applyFill="1" applyBorder="1" applyAlignment="1" applyProtection="1">
      <alignment horizontal="right"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3" fontId="1" fillId="35" borderId="15" xfId="0" applyNumberFormat="1" applyFont="1" applyFill="1" applyBorder="1" applyAlignment="1" applyProtection="1">
      <alignment vertical="center"/>
      <protection hidden="1"/>
    </xf>
    <xf numFmtId="3" fontId="1" fillId="35" borderId="10" xfId="395" applyNumberFormat="1" applyFont="1" applyFill="1" applyBorder="1" applyAlignment="1" applyProtection="1">
      <alignment horizontal="right" vertical="center"/>
      <protection locked="0"/>
    </xf>
    <xf numFmtId="3" fontId="1" fillId="35" borderId="10" xfId="140" applyNumberFormat="1" applyFont="1" applyFill="1" applyBorder="1" applyAlignment="1" applyProtection="1">
      <alignment vertical="center"/>
      <protection locked="0"/>
    </xf>
    <xf numFmtId="3" fontId="1" fillId="0" borderId="10" xfId="140" applyNumberFormat="1" applyFont="1" applyFill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locked="0"/>
    </xf>
    <xf numFmtId="3" fontId="1" fillId="36" borderId="10" xfId="386" applyNumberFormat="1" applyFont="1" applyFill="1" applyBorder="1" applyAlignment="1" applyProtection="1">
      <alignment horizontal="right" vertical="center"/>
      <protection locked="0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1" fillId="0" borderId="10" xfId="383" applyNumberFormat="1" applyFont="1" applyFill="1" applyBorder="1" applyAlignment="1" applyProtection="1">
      <alignment horizontal="right" vertical="center"/>
      <protection locked="0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0" borderId="13" xfId="140" applyNumberFormat="1" applyFont="1" applyFill="1" applyBorder="1" applyAlignment="1" applyProtection="1">
      <alignment vertical="center"/>
      <protection locked="0"/>
    </xf>
    <xf numFmtId="3" fontId="1" fillId="0" borderId="30" xfId="156" applyNumberFormat="1" applyFont="1" applyFill="1" applyBorder="1" applyAlignment="1" applyProtection="1">
      <alignment horizontal="right" vertical="center"/>
      <protection hidden="1"/>
    </xf>
    <xf numFmtId="3" fontId="1" fillId="33" borderId="13" xfId="140" applyNumberFormat="1" applyFont="1" applyFill="1" applyBorder="1" applyAlignment="1" applyProtection="1">
      <alignment vertical="center"/>
      <protection hidden="1"/>
    </xf>
    <xf numFmtId="3" fontId="1" fillId="0" borderId="11" xfId="175" applyNumberFormat="1" applyFont="1" applyFill="1" applyBorder="1" applyAlignment="1" applyProtection="1">
      <alignment horizontal="right" vertical="center"/>
      <protection hidden="1"/>
    </xf>
    <xf numFmtId="3" fontId="1" fillId="0" borderId="15" xfId="14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1" fillId="0" borderId="10" xfId="456" applyNumberFormat="1" applyFont="1" applyFill="1" applyBorder="1" applyAlignment="1" applyProtection="1">
      <alignment vertical="center"/>
      <protection locked="0"/>
    </xf>
    <xf numFmtId="3" fontId="2" fillId="36" borderId="20" xfId="457" applyNumberFormat="1" applyFont="1" applyFill="1" applyBorder="1" applyAlignment="1" applyProtection="1">
      <alignment horizontal="right" vertical="center"/>
      <protection hidden="1" locked="0"/>
    </xf>
    <xf numFmtId="49" fontId="2" fillId="33" borderId="27" xfId="4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458" applyNumberFormat="1" applyFont="1" applyBorder="1" applyAlignment="1" applyProtection="1">
      <alignment horizontal="left" vertical="center"/>
      <protection hidden="1" locked="0"/>
    </xf>
    <xf numFmtId="49" fontId="2" fillId="0" borderId="29" xfId="458" applyNumberFormat="1" applyFont="1" applyBorder="1" applyAlignment="1" applyProtection="1">
      <alignment horizontal="left" vertical="center"/>
      <protection hidden="1" locked="0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3" fillId="0" borderId="29" xfId="458" applyFont="1" applyBorder="1" applyAlignment="1">
      <alignment horizontal="left" vertical="center"/>
      <protection/>
    </xf>
    <xf numFmtId="0" fontId="3" fillId="0" borderId="28" xfId="457" applyFont="1" applyFill="1" applyBorder="1" applyAlignment="1" applyProtection="1">
      <alignment horizontal="center" vertical="top"/>
      <protection hidden="1"/>
    </xf>
    <xf numFmtId="0" fontId="3" fillId="0" borderId="28" xfId="457" applyFont="1" applyFill="1" applyBorder="1" applyAlignment="1" applyProtection="1">
      <alignment horizontal="center"/>
      <protection hidden="1"/>
    </xf>
    <xf numFmtId="0" fontId="3" fillId="0" borderId="16" xfId="457" applyFont="1" applyBorder="1" applyAlignment="1" applyProtection="1">
      <alignment horizontal="right" vertical="center" wrapText="1"/>
      <protection hidden="1"/>
    </xf>
    <xf numFmtId="0" fontId="3" fillId="0" borderId="25" xfId="457" applyFont="1" applyBorder="1" applyAlignment="1" applyProtection="1">
      <alignment horizontal="right" wrapText="1"/>
      <protection hidden="1"/>
    </xf>
    <xf numFmtId="0" fontId="3" fillId="0" borderId="16" xfId="457" applyFont="1" applyBorder="1" applyAlignment="1" applyProtection="1">
      <alignment horizontal="right" vertical="center"/>
      <protection hidden="1"/>
    </xf>
    <xf numFmtId="0" fontId="3" fillId="0" borderId="25" xfId="457" applyFont="1" applyBorder="1" applyAlignment="1" applyProtection="1">
      <alignment horizontal="right"/>
      <protection hidden="1"/>
    </xf>
    <xf numFmtId="0" fontId="17" fillId="0" borderId="0" xfId="463" applyFont="1" applyBorder="1" applyAlignment="1" applyProtection="1">
      <alignment horizontal="left"/>
      <protection hidden="1"/>
    </xf>
    <xf numFmtId="0" fontId="18" fillId="0" borderId="0" xfId="463" applyFont="1" applyBorder="1" applyAlignment="1">
      <alignment/>
      <protection/>
    </xf>
    <xf numFmtId="0" fontId="13" fillId="0" borderId="0" xfId="463" applyFont="1" applyBorder="1" applyAlignment="1" applyProtection="1">
      <alignment horizontal="left"/>
      <protection hidden="1"/>
    </xf>
    <xf numFmtId="0" fontId="9" fillId="0" borderId="0" xfId="463" applyBorder="1" applyAlignment="1">
      <alignment/>
      <protection/>
    </xf>
    <xf numFmtId="0" fontId="9" fillId="0" borderId="25" xfId="463" applyBorder="1" applyAlignment="1">
      <alignment/>
      <protection/>
    </xf>
    <xf numFmtId="0" fontId="10" fillId="0" borderId="31" xfId="457" applyFont="1" applyBorder="1" applyAlignment="1">
      <alignment/>
      <protection/>
    </xf>
    <xf numFmtId="0" fontId="10" fillId="0" borderId="17" xfId="457" applyFont="1" applyBorder="1" applyAlignment="1">
      <alignment/>
      <protection/>
    </xf>
    <xf numFmtId="0" fontId="3" fillId="0" borderId="0" xfId="457" applyFont="1" applyBorder="1" applyAlignment="1" applyProtection="1">
      <alignment vertical="center"/>
      <protection hidden="1"/>
    </xf>
    <xf numFmtId="0" fontId="3" fillId="0" borderId="32" xfId="457" applyFont="1" applyBorder="1" applyAlignment="1" applyProtection="1">
      <alignment horizontal="center" vertical="top"/>
      <protection hidden="1"/>
    </xf>
    <xf numFmtId="0" fontId="3" fillId="0" borderId="32" xfId="457" applyFont="1" applyBorder="1" applyAlignment="1">
      <alignment horizontal="center"/>
      <protection/>
    </xf>
    <xf numFmtId="0" fontId="3" fillId="0" borderId="33" xfId="457" applyFont="1" applyBorder="1" applyAlignment="1">
      <alignment/>
      <protection/>
    </xf>
    <xf numFmtId="49" fontId="2" fillId="0" borderId="27" xfId="4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4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457" applyFont="1" applyFill="1" applyBorder="1" applyAlignment="1" applyProtection="1">
      <alignment horizontal="left" vertical="center"/>
      <protection hidden="1" locked="0"/>
    </xf>
    <xf numFmtId="0" fontId="3" fillId="0" borderId="28" xfId="457" applyFont="1" applyFill="1" applyBorder="1" applyAlignment="1">
      <alignment/>
      <protection/>
    </xf>
    <xf numFmtId="0" fontId="3" fillId="0" borderId="29" xfId="457" applyFont="1" applyFill="1" applyBorder="1" applyAlignment="1">
      <alignment/>
      <protection/>
    </xf>
    <xf numFmtId="0" fontId="2" fillId="33" borderId="27" xfId="458" applyFont="1" applyFill="1" applyBorder="1" applyAlignment="1" applyProtection="1">
      <alignment horizontal="left" vertical="center"/>
      <protection hidden="1" locked="0"/>
    </xf>
    <xf numFmtId="0" fontId="2" fillId="0" borderId="28" xfId="458" applyFont="1" applyBorder="1" applyAlignment="1" applyProtection="1">
      <alignment horizontal="left" vertical="center"/>
      <protection hidden="1" locked="0"/>
    </xf>
    <xf numFmtId="49" fontId="2" fillId="33" borderId="27" xfId="4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458" applyNumberFormat="1" applyFont="1" applyBorder="1" applyAlignment="1" applyProtection="1">
      <alignment horizontal="center" vertical="center"/>
      <protection hidden="1" locked="0"/>
    </xf>
    <xf numFmtId="49" fontId="2" fillId="33" borderId="27" xfId="29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292" applyNumberFormat="1" applyFont="1" applyBorder="1" applyAlignment="1" applyProtection="1">
      <alignment horizontal="center" vertical="center"/>
      <protection hidden="1" locked="0"/>
    </xf>
    <xf numFmtId="0" fontId="3" fillId="0" borderId="28" xfId="458" applyFont="1" applyBorder="1" applyAlignment="1">
      <alignment horizontal="left" vertical="center"/>
      <protection/>
    </xf>
    <xf numFmtId="1" fontId="2" fillId="33" borderId="27" xfId="4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4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457" applyFont="1" applyBorder="1" applyAlignment="1" applyProtection="1">
      <alignment horizontal="center" vertical="top"/>
      <protection hidden="1"/>
    </xf>
    <xf numFmtId="0" fontId="3" fillId="0" borderId="0" xfId="457" applyFont="1" applyBorder="1" applyAlignment="1" applyProtection="1">
      <alignment horizontal="center"/>
      <protection hidden="1"/>
    </xf>
    <xf numFmtId="0" fontId="3" fillId="0" borderId="17" xfId="457" applyFont="1" applyBorder="1" applyAlignment="1" applyProtection="1">
      <alignment horizontal="center"/>
      <protection hidden="1"/>
    </xf>
    <xf numFmtId="0" fontId="2" fillId="0" borderId="27" xfId="457" applyFont="1" applyFill="1" applyBorder="1" applyAlignment="1" applyProtection="1">
      <alignment horizontal="right" vertical="center"/>
      <protection hidden="1" locked="0"/>
    </xf>
    <xf numFmtId="0" fontId="3" fillId="0" borderId="0" xfId="457" applyFont="1" applyBorder="1" applyAlignment="1" applyProtection="1">
      <alignment vertical="top" wrapText="1"/>
      <protection hidden="1"/>
    </xf>
    <xf numFmtId="0" fontId="3" fillId="0" borderId="0" xfId="457" applyFont="1" applyBorder="1" applyAlignment="1" applyProtection="1">
      <alignment wrapText="1"/>
      <protection hidden="1"/>
    </xf>
    <xf numFmtId="0" fontId="3" fillId="0" borderId="0" xfId="457" applyFont="1" applyBorder="1" applyAlignment="1" applyProtection="1">
      <alignment horizontal="right" vertical="center"/>
      <protection hidden="1"/>
    </xf>
    <xf numFmtId="0" fontId="3" fillId="0" borderId="16" xfId="457" applyFont="1" applyBorder="1" applyAlignment="1" applyProtection="1">
      <alignment horizontal="center" vertical="center"/>
      <protection hidden="1"/>
    </xf>
    <xf numFmtId="0" fontId="3" fillId="0" borderId="0" xfId="457" applyFont="1" applyBorder="1" applyAlignment="1">
      <alignment horizontal="center" vertical="center"/>
      <protection/>
    </xf>
    <xf numFmtId="0" fontId="3" fillId="0" borderId="0" xfId="457" applyFont="1" applyBorder="1" applyAlignment="1">
      <alignment horizontal="center"/>
      <protection/>
    </xf>
    <xf numFmtId="0" fontId="3" fillId="0" borderId="0" xfId="457" applyFont="1" applyBorder="1" applyAlignment="1">
      <alignment horizontal="center" vertical="center"/>
      <protection/>
    </xf>
    <xf numFmtId="0" fontId="3" fillId="0" borderId="0" xfId="457" applyFont="1" applyBorder="1" applyAlignment="1">
      <alignment vertical="center"/>
      <protection/>
    </xf>
    <xf numFmtId="0" fontId="3" fillId="0" borderId="0" xfId="457" applyFont="1" applyBorder="1" applyAlignment="1">
      <alignment horizontal="center"/>
      <protection/>
    </xf>
    <xf numFmtId="0" fontId="3" fillId="0" borderId="25" xfId="457" applyFont="1" applyBorder="1" applyAlignment="1">
      <alignment horizontal="center"/>
      <protection/>
    </xf>
    <xf numFmtId="0" fontId="3" fillId="0" borderId="28" xfId="457" applyFont="1" applyFill="1" applyBorder="1" applyAlignment="1">
      <alignment horizontal="left"/>
      <protection/>
    </xf>
    <xf numFmtId="0" fontId="3" fillId="0" borderId="29" xfId="457" applyFont="1" applyFill="1" applyBorder="1" applyAlignment="1">
      <alignment horizontal="left"/>
      <protection/>
    </xf>
    <xf numFmtId="0" fontId="3" fillId="0" borderId="0" xfId="457" applyFont="1" applyBorder="1" applyAlignment="1" applyProtection="1">
      <alignment horizontal="right"/>
      <protection hidden="1"/>
    </xf>
    <xf numFmtId="0" fontId="4" fillId="33" borderId="27" xfId="54" applyFill="1" applyBorder="1" applyAlignment="1" applyProtection="1">
      <alignment/>
      <protection hidden="1" locked="0"/>
    </xf>
    <xf numFmtId="0" fontId="2" fillId="0" borderId="28" xfId="458" applyFont="1" applyBorder="1" applyAlignment="1" applyProtection="1">
      <alignment/>
      <protection hidden="1" locked="0"/>
    </xf>
    <xf numFmtId="0" fontId="2" fillId="0" borderId="29" xfId="458" applyFont="1" applyBorder="1" applyAlignment="1" applyProtection="1">
      <alignment/>
      <protection hidden="1" locked="0"/>
    </xf>
    <xf numFmtId="0" fontId="3" fillId="0" borderId="0" xfId="457" applyFont="1" applyBorder="1" applyAlignment="1" applyProtection="1">
      <alignment horizontal="right" wrapText="1"/>
      <protection hidden="1"/>
    </xf>
    <xf numFmtId="0" fontId="3" fillId="0" borderId="16" xfId="457" applyFont="1" applyBorder="1" applyAlignment="1" applyProtection="1">
      <alignment horizontal="right" wrapText="1"/>
      <protection hidden="1"/>
    </xf>
    <xf numFmtId="0" fontId="2" fillId="0" borderId="16" xfId="457" applyFont="1" applyFill="1" applyBorder="1" applyAlignment="1" applyProtection="1">
      <alignment horizontal="left" vertical="center" wrapText="1"/>
      <protection hidden="1"/>
    </xf>
    <xf numFmtId="0" fontId="2" fillId="0" borderId="0" xfId="457" applyFont="1" applyFill="1" applyBorder="1" applyAlignment="1" applyProtection="1">
      <alignment horizontal="left" vertical="center" wrapText="1"/>
      <protection hidden="1"/>
    </xf>
    <xf numFmtId="0" fontId="2" fillId="0" borderId="25" xfId="457" applyFont="1" applyFill="1" applyBorder="1" applyAlignment="1" applyProtection="1">
      <alignment horizontal="left" vertical="center" wrapText="1"/>
      <protection hidden="1"/>
    </xf>
    <xf numFmtId="0" fontId="11" fillId="0" borderId="16" xfId="457" applyFont="1" applyBorder="1" applyAlignment="1" applyProtection="1">
      <alignment horizontal="center" vertical="center" wrapText="1"/>
      <protection hidden="1"/>
    </xf>
    <xf numFmtId="0" fontId="11" fillId="0" borderId="0" xfId="457" applyFont="1" applyBorder="1" applyAlignment="1" applyProtection="1">
      <alignment horizontal="center" vertical="center" wrapText="1"/>
      <protection hidden="1"/>
    </xf>
    <xf numFmtId="0" fontId="11" fillId="0" borderId="25" xfId="457" applyFont="1" applyBorder="1" applyAlignment="1" applyProtection="1">
      <alignment horizontal="center" vertical="center" wrapText="1"/>
      <protection hidden="1"/>
    </xf>
    <xf numFmtId="0" fontId="1" fillId="0" borderId="16" xfId="457" applyFont="1" applyBorder="1" applyAlignment="1" applyProtection="1">
      <alignment horizontal="right" vertical="center" wrapText="1"/>
      <protection hidden="1"/>
    </xf>
    <xf numFmtId="0" fontId="1" fillId="0" borderId="25" xfId="4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4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463" applyFont="1" applyFill="1" applyBorder="1" applyAlignment="1" applyProtection="1">
      <alignment horizontal="center" vertical="center"/>
      <protection hidden="1"/>
    </xf>
    <xf numFmtId="14" fontId="7" fillId="0" borderId="0" xfId="4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463" applyFont="1" applyAlignment="1">
      <alignment/>
      <protection/>
    </xf>
    <xf numFmtId="0" fontId="15" fillId="0" borderId="0" xfId="463" applyFont="1" applyBorder="1" applyAlignment="1">
      <alignment horizontal="justify" vertical="top" wrapText="1"/>
      <protection/>
    </xf>
    <xf numFmtId="0" fontId="9" fillId="0" borderId="0" xfId="463" applyAlignment="1">
      <alignment/>
      <protection/>
    </xf>
  </cellXfs>
  <cellStyles count="4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3" xfId="57"/>
    <cellStyle name="Hyperlink 3 2" xfId="58"/>
    <cellStyle name="Hyperlink 3 2 2" xfId="59"/>
    <cellStyle name="Hyperlink 3 3" xfId="60"/>
    <cellStyle name="Hyperlink 4" xfId="61"/>
    <cellStyle name="Input" xfId="62"/>
    <cellStyle name="Linked Cell" xfId="63"/>
    <cellStyle name="Neutral" xfId="64"/>
    <cellStyle name="Normal 10" xfId="65"/>
    <cellStyle name="Normal 10 2" xfId="66"/>
    <cellStyle name="Normal 10 3" xfId="67"/>
    <cellStyle name="Normal 100" xfId="68"/>
    <cellStyle name="Normal 100 2" xfId="69"/>
    <cellStyle name="Normal 100 3" xfId="70"/>
    <cellStyle name="Normal 101" xfId="71"/>
    <cellStyle name="Normal 101 2" xfId="72"/>
    <cellStyle name="Normal 101 3" xfId="73"/>
    <cellStyle name="Normal 102" xfId="74"/>
    <cellStyle name="Normal 102 2" xfId="75"/>
    <cellStyle name="Normal 102 3" xfId="76"/>
    <cellStyle name="Normal 103" xfId="77"/>
    <cellStyle name="Normal 103 2" xfId="78"/>
    <cellStyle name="Normal 103 3" xfId="79"/>
    <cellStyle name="Normal 104" xfId="80"/>
    <cellStyle name="Normal 104 2" xfId="81"/>
    <cellStyle name="Normal 104 3" xfId="82"/>
    <cellStyle name="Normal 105" xfId="83"/>
    <cellStyle name="Normal 105 2" xfId="84"/>
    <cellStyle name="Normal 105 3" xfId="85"/>
    <cellStyle name="Normal 106" xfId="86"/>
    <cellStyle name="Normal 106 2" xfId="87"/>
    <cellStyle name="Normal 106 3" xfId="88"/>
    <cellStyle name="Normal 107" xfId="89"/>
    <cellStyle name="Normal 107 2" xfId="90"/>
    <cellStyle name="Normal 107 3" xfId="91"/>
    <cellStyle name="Normal 108" xfId="92"/>
    <cellStyle name="Normal 108 2" xfId="93"/>
    <cellStyle name="Normal 108 3" xfId="94"/>
    <cellStyle name="Normal 109" xfId="95"/>
    <cellStyle name="Normal 109 2" xfId="96"/>
    <cellStyle name="Normal 109 3" xfId="97"/>
    <cellStyle name="Normal 11" xfId="98"/>
    <cellStyle name="Normal 11 2" xfId="99"/>
    <cellStyle name="Normal 11 3" xfId="100"/>
    <cellStyle name="Normal 110" xfId="101"/>
    <cellStyle name="Normal 110 2" xfId="102"/>
    <cellStyle name="Normal 110 3" xfId="103"/>
    <cellStyle name="Normal 111" xfId="104"/>
    <cellStyle name="Normal 111 2" xfId="105"/>
    <cellStyle name="Normal 111 3" xfId="106"/>
    <cellStyle name="Normal 112" xfId="107"/>
    <cellStyle name="Normal 112 2" xfId="108"/>
    <cellStyle name="Normal 112 3" xfId="109"/>
    <cellStyle name="Normal 113" xfId="110"/>
    <cellStyle name="Normal 113 2" xfId="111"/>
    <cellStyle name="Normal 113 3" xfId="112"/>
    <cellStyle name="Normal 114" xfId="113"/>
    <cellStyle name="Normal 114 2" xfId="114"/>
    <cellStyle name="Normal 114 3" xfId="115"/>
    <cellStyle name="Normal 115" xfId="116"/>
    <cellStyle name="Normal 115 2" xfId="117"/>
    <cellStyle name="Normal 115 3" xfId="118"/>
    <cellStyle name="Normal 116" xfId="119"/>
    <cellStyle name="Normal 116 2" xfId="120"/>
    <cellStyle name="Normal 116 3" xfId="121"/>
    <cellStyle name="Normal 117" xfId="122"/>
    <cellStyle name="Normal 117 2" xfId="123"/>
    <cellStyle name="Normal 117 3" xfId="124"/>
    <cellStyle name="Normal 118" xfId="125"/>
    <cellStyle name="Normal 118 2" xfId="126"/>
    <cellStyle name="Normal 118 3" xfId="127"/>
    <cellStyle name="Normal 119" xfId="128"/>
    <cellStyle name="Normal 119 2" xfId="129"/>
    <cellStyle name="Normal 119 3" xfId="130"/>
    <cellStyle name="Normal 12" xfId="131"/>
    <cellStyle name="Normal 12 2" xfId="132"/>
    <cellStyle name="Normal 12 3" xfId="133"/>
    <cellStyle name="Normal 120" xfId="134"/>
    <cellStyle name="Normal 120 2" xfId="135"/>
    <cellStyle name="Normal 120 3" xfId="136"/>
    <cellStyle name="Normal 121" xfId="137"/>
    <cellStyle name="Normal 121 2" xfId="138"/>
    <cellStyle name="Normal 121 3" xfId="139"/>
    <cellStyle name="Normal 122" xfId="140"/>
    <cellStyle name="Normal 123" xfId="141"/>
    <cellStyle name="Normal 123 2" xfId="142"/>
    <cellStyle name="Normal 124" xfId="143"/>
    <cellStyle name="Normal 124 2" xfId="144"/>
    <cellStyle name="Normal 125" xfId="145"/>
    <cellStyle name="Normal 125 2" xfId="146"/>
    <cellStyle name="Normal 126" xfId="147"/>
    <cellStyle name="Normal 126 2" xfId="148"/>
    <cellStyle name="Normal 127" xfId="149"/>
    <cellStyle name="Normal 127 2" xfId="150"/>
    <cellStyle name="Normal 128" xfId="151"/>
    <cellStyle name="Normal 128 2" xfId="152"/>
    <cellStyle name="Normal 129" xfId="153"/>
    <cellStyle name="Normal 129 2" xfId="154"/>
    <cellStyle name="Normal 13" xfId="155"/>
    <cellStyle name="Normal 13 2" xfId="156"/>
    <cellStyle name="Normal 13 3" xfId="157"/>
    <cellStyle name="Normal 130" xfId="158"/>
    <cellStyle name="Normal 130 2" xfId="159"/>
    <cellStyle name="Normal 131" xfId="160"/>
    <cellStyle name="Normal 131 2" xfId="161"/>
    <cellStyle name="Normal 132" xfId="162"/>
    <cellStyle name="Normal 132 2" xfId="163"/>
    <cellStyle name="Normal 133" xfId="164"/>
    <cellStyle name="Normal 133 2" xfId="165"/>
    <cellStyle name="Normal 134" xfId="166"/>
    <cellStyle name="Normal 134 2" xfId="167"/>
    <cellStyle name="Normal 135" xfId="168"/>
    <cellStyle name="Normal 135 2" xfId="169"/>
    <cellStyle name="Normal 136" xfId="170"/>
    <cellStyle name="Normal 136 2" xfId="171"/>
    <cellStyle name="Normal 137" xfId="172"/>
    <cellStyle name="Normal 137 2" xfId="173"/>
    <cellStyle name="Normal 14" xfId="174"/>
    <cellStyle name="Normal 14 2" xfId="175"/>
    <cellStyle name="Normal 14 3" xfId="176"/>
    <cellStyle name="Normal 15" xfId="177"/>
    <cellStyle name="Normal 15 2" xfId="178"/>
    <cellStyle name="Normal 15 3" xfId="179"/>
    <cellStyle name="Normal 16" xfId="180"/>
    <cellStyle name="Normal 16 2" xfId="181"/>
    <cellStyle name="Normal 16 3" xfId="182"/>
    <cellStyle name="Normal 17" xfId="183"/>
    <cellStyle name="Normal 17 2" xfId="184"/>
    <cellStyle name="Normal 17 3" xfId="185"/>
    <cellStyle name="Normal 18" xfId="186"/>
    <cellStyle name="Normal 18 2" xfId="187"/>
    <cellStyle name="Normal 18 3" xfId="188"/>
    <cellStyle name="Normal 19" xfId="189"/>
    <cellStyle name="Normal 19 2" xfId="190"/>
    <cellStyle name="Normal 19 3" xfId="191"/>
    <cellStyle name="Normal 2" xfId="192"/>
    <cellStyle name="Normal 2 2" xfId="193"/>
    <cellStyle name="Normal 2 3" xfId="194"/>
    <cellStyle name="Normal 2 4" xfId="195"/>
    <cellStyle name="Normal 20" xfId="196"/>
    <cellStyle name="Normal 20 2" xfId="197"/>
    <cellStyle name="Normal 20 3" xfId="198"/>
    <cellStyle name="Normal 21" xfId="199"/>
    <cellStyle name="Normal 21 2" xfId="200"/>
    <cellStyle name="Normal 21 3" xfId="201"/>
    <cellStyle name="Normal 22" xfId="202"/>
    <cellStyle name="Normal 22 2" xfId="203"/>
    <cellStyle name="Normal 22 3" xfId="204"/>
    <cellStyle name="Normal 23" xfId="205"/>
    <cellStyle name="Normal 23 2" xfId="206"/>
    <cellStyle name="Normal 23 3" xfId="207"/>
    <cellStyle name="Normal 24" xfId="208"/>
    <cellStyle name="Normal 24 2" xfId="209"/>
    <cellStyle name="Normal 24 3" xfId="210"/>
    <cellStyle name="Normal 25" xfId="211"/>
    <cellStyle name="Normal 25 2" xfId="212"/>
    <cellStyle name="Normal 25 3" xfId="213"/>
    <cellStyle name="Normal 26" xfId="214"/>
    <cellStyle name="Normal 26 2" xfId="215"/>
    <cellStyle name="Normal 26 3" xfId="216"/>
    <cellStyle name="Normal 27" xfId="217"/>
    <cellStyle name="Normal 27 2" xfId="218"/>
    <cellStyle name="Normal 27 3" xfId="219"/>
    <cellStyle name="Normal 28" xfId="220"/>
    <cellStyle name="Normal 28 2" xfId="221"/>
    <cellStyle name="Normal 28 3" xfId="222"/>
    <cellStyle name="Normal 29" xfId="223"/>
    <cellStyle name="Normal 29 2" xfId="224"/>
    <cellStyle name="Normal 29 3" xfId="225"/>
    <cellStyle name="Normal 3" xfId="226"/>
    <cellStyle name="Normal 3 2" xfId="227"/>
    <cellStyle name="Normal 3 3" xfId="228"/>
    <cellStyle name="Normal 30" xfId="229"/>
    <cellStyle name="Normal 30 2" xfId="230"/>
    <cellStyle name="Normal 30 3" xfId="231"/>
    <cellStyle name="Normal 31" xfId="232"/>
    <cellStyle name="Normal 31 2" xfId="233"/>
    <cellStyle name="Normal 31 3" xfId="234"/>
    <cellStyle name="Normal 32" xfId="235"/>
    <cellStyle name="Normal 32 2" xfId="236"/>
    <cellStyle name="Normal 32 3" xfId="237"/>
    <cellStyle name="Normal 33" xfId="238"/>
    <cellStyle name="Normal 33 2" xfId="239"/>
    <cellStyle name="Normal 33 3" xfId="240"/>
    <cellStyle name="Normal 34" xfId="241"/>
    <cellStyle name="Normal 34 2" xfId="242"/>
    <cellStyle name="Normal 34 3" xfId="243"/>
    <cellStyle name="Normal 35" xfId="244"/>
    <cellStyle name="Normal 35 2" xfId="245"/>
    <cellStyle name="Normal 35 3" xfId="246"/>
    <cellStyle name="Normal 36" xfId="247"/>
    <cellStyle name="Normal 36 2" xfId="248"/>
    <cellStyle name="Normal 36 3" xfId="249"/>
    <cellStyle name="Normal 37" xfId="250"/>
    <cellStyle name="Normal 37 2" xfId="251"/>
    <cellStyle name="Normal 37 3" xfId="252"/>
    <cellStyle name="Normal 38" xfId="253"/>
    <cellStyle name="Normal 38 2" xfId="254"/>
    <cellStyle name="Normal 38 3" xfId="255"/>
    <cellStyle name="Normal 39" xfId="256"/>
    <cellStyle name="Normal 39 2" xfId="257"/>
    <cellStyle name="Normal 39 3" xfId="258"/>
    <cellStyle name="Normal 4" xfId="259"/>
    <cellStyle name="Normal 4 2" xfId="260"/>
    <cellStyle name="Normal 4 3" xfId="261"/>
    <cellStyle name="Normal 40" xfId="262"/>
    <cellStyle name="Normal 40 2" xfId="263"/>
    <cellStyle name="Normal 40 3" xfId="264"/>
    <cellStyle name="Normal 41" xfId="265"/>
    <cellStyle name="Normal 41 2" xfId="266"/>
    <cellStyle name="Normal 41 3" xfId="267"/>
    <cellStyle name="Normal 42" xfId="268"/>
    <cellStyle name="Normal 42 2" xfId="269"/>
    <cellStyle name="Normal 42 3" xfId="270"/>
    <cellStyle name="Normal 43" xfId="271"/>
    <cellStyle name="Normal 43 2" xfId="272"/>
    <cellStyle name="Normal 43 3" xfId="273"/>
    <cellStyle name="Normal 44" xfId="274"/>
    <cellStyle name="Normal 44 2" xfId="275"/>
    <cellStyle name="Normal 44 3" xfId="276"/>
    <cellStyle name="Normal 45" xfId="277"/>
    <cellStyle name="Normal 45 2" xfId="278"/>
    <cellStyle name="Normal 45 3" xfId="279"/>
    <cellStyle name="Normal 46" xfId="280"/>
    <cellStyle name="Normal 46 2" xfId="281"/>
    <cellStyle name="Normal 46 3" xfId="282"/>
    <cellStyle name="Normal 47" xfId="283"/>
    <cellStyle name="Normal 47 2" xfId="284"/>
    <cellStyle name="Normal 47 3" xfId="285"/>
    <cellStyle name="Normal 48" xfId="286"/>
    <cellStyle name="Normal 48 2" xfId="287"/>
    <cellStyle name="Normal 48 3" xfId="288"/>
    <cellStyle name="Normal 49" xfId="289"/>
    <cellStyle name="Normal 49 2" xfId="290"/>
    <cellStyle name="Normal 49 3" xfId="291"/>
    <cellStyle name="Normal 5" xfId="292"/>
    <cellStyle name="Normal 5 2" xfId="293"/>
    <cellStyle name="Normal 5 3" xfId="294"/>
    <cellStyle name="Normal 50" xfId="295"/>
    <cellStyle name="Normal 50 2" xfId="296"/>
    <cellStyle name="Normal 50 3" xfId="297"/>
    <cellStyle name="Normal 51" xfId="298"/>
    <cellStyle name="Normal 51 2" xfId="299"/>
    <cellStyle name="Normal 51 3" xfId="300"/>
    <cellStyle name="Normal 52" xfId="301"/>
    <cellStyle name="Normal 52 2" xfId="302"/>
    <cellStyle name="Normal 52 3" xfId="303"/>
    <cellStyle name="Normal 53" xfId="304"/>
    <cellStyle name="Normal 53 2" xfId="305"/>
    <cellStyle name="Normal 53 3" xfId="306"/>
    <cellStyle name="Normal 54" xfId="307"/>
    <cellStyle name="Normal 54 2" xfId="308"/>
    <cellStyle name="Normal 54 3" xfId="309"/>
    <cellStyle name="Normal 55" xfId="310"/>
    <cellStyle name="Normal 55 2" xfId="311"/>
    <cellStyle name="Normal 55 3" xfId="312"/>
    <cellStyle name="Normal 56" xfId="313"/>
    <cellStyle name="Normal 56 2" xfId="314"/>
    <cellStyle name="Normal 56 3" xfId="315"/>
    <cellStyle name="Normal 57" xfId="316"/>
    <cellStyle name="Normal 57 2" xfId="317"/>
    <cellStyle name="Normal 57 3" xfId="318"/>
    <cellStyle name="Normal 58" xfId="319"/>
    <cellStyle name="Normal 58 2" xfId="320"/>
    <cellStyle name="Normal 58 3" xfId="321"/>
    <cellStyle name="Normal 59" xfId="322"/>
    <cellStyle name="Normal 59 2" xfId="323"/>
    <cellStyle name="Normal 59 3" xfId="324"/>
    <cellStyle name="Normal 6" xfId="325"/>
    <cellStyle name="Normal 6 2" xfId="326"/>
    <cellStyle name="Normal 6 3" xfId="327"/>
    <cellStyle name="Normal 60" xfId="328"/>
    <cellStyle name="Normal 60 2" xfId="329"/>
    <cellStyle name="Normal 60 3" xfId="330"/>
    <cellStyle name="Normal 61" xfId="331"/>
    <cellStyle name="Normal 61 2" xfId="332"/>
    <cellStyle name="Normal 61 3" xfId="333"/>
    <cellStyle name="Normal 62" xfId="334"/>
    <cellStyle name="Normal 62 2" xfId="335"/>
    <cellStyle name="Normal 62 3" xfId="336"/>
    <cellStyle name="Normal 63" xfId="337"/>
    <cellStyle name="Normal 63 2" xfId="338"/>
    <cellStyle name="Normal 63 3" xfId="339"/>
    <cellStyle name="Normal 64" xfId="340"/>
    <cellStyle name="Normal 64 2" xfId="341"/>
    <cellStyle name="Normal 64 3" xfId="342"/>
    <cellStyle name="Normal 65" xfId="343"/>
    <cellStyle name="Normal 65 2" xfId="344"/>
    <cellStyle name="Normal 65 3" xfId="345"/>
    <cellStyle name="Normal 66" xfId="346"/>
    <cellStyle name="Normal 66 2" xfId="347"/>
    <cellStyle name="Normal 66 3" xfId="348"/>
    <cellStyle name="Normal 67" xfId="349"/>
    <cellStyle name="Normal 67 2" xfId="350"/>
    <cellStyle name="Normal 67 3" xfId="351"/>
    <cellStyle name="Normal 68" xfId="352"/>
    <cellStyle name="Normal 68 2" xfId="353"/>
    <cellStyle name="Normal 68 3" xfId="354"/>
    <cellStyle name="Normal 69" xfId="355"/>
    <cellStyle name="Normal 69 2" xfId="356"/>
    <cellStyle name="Normal 69 3" xfId="357"/>
    <cellStyle name="Normal 7" xfId="358"/>
    <cellStyle name="Normal 7 2" xfId="359"/>
    <cellStyle name="Normal 7 3" xfId="360"/>
    <cellStyle name="Normal 70" xfId="361"/>
    <cellStyle name="Normal 70 2" xfId="362"/>
    <cellStyle name="Normal 70 3" xfId="363"/>
    <cellStyle name="Normal 71" xfId="364"/>
    <cellStyle name="Normal 71 2" xfId="365"/>
    <cellStyle name="Normal 71 3" xfId="366"/>
    <cellStyle name="Normal 72" xfId="367"/>
    <cellStyle name="Normal 72 2" xfId="368"/>
    <cellStyle name="Normal 72 3" xfId="369"/>
    <cellStyle name="Normal 73" xfId="370"/>
    <cellStyle name="Normal 73 2" xfId="371"/>
    <cellStyle name="Normal 73 3" xfId="372"/>
    <cellStyle name="Normal 74" xfId="373"/>
    <cellStyle name="Normal 74 2" xfId="374"/>
    <cellStyle name="Normal 74 3" xfId="375"/>
    <cellStyle name="Normal 75" xfId="376"/>
    <cellStyle name="Normal 75 2" xfId="377"/>
    <cellStyle name="Normal 75 3" xfId="378"/>
    <cellStyle name="Normal 76" xfId="379"/>
    <cellStyle name="Normal 76 2" xfId="380"/>
    <cellStyle name="Normal 76 3" xfId="381"/>
    <cellStyle name="Normal 77" xfId="382"/>
    <cellStyle name="Normal 77 2" xfId="383"/>
    <cellStyle name="Normal 77 3" xfId="384"/>
    <cellStyle name="Normal 78" xfId="385"/>
    <cellStyle name="Normal 78 2" xfId="386"/>
    <cellStyle name="Normal 78 3" xfId="387"/>
    <cellStyle name="Normal 79" xfId="388"/>
    <cellStyle name="Normal 79 2" xfId="389"/>
    <cellStyle name="Normal 79 3" xfId="390"/>
    <cellStyle name="Normal 8" xfId="391"/>
    <cellStyle name="Normal 8 2" xfId="392"/>
    <cellStyle name="Normal 8 3" xfId="393"/>
    <cellStyle name="Normal 80" xfId="394"/>
    <cellStyle name="Normal 80 2" xfId="395"/>
    <cellStyle name="Normal 80 3" xfId="396"/>
    <cellStyle name="Normal 81" xfId="397"/>
    <cellStyle name="Normal 81 2" xfId="398"/>
    <cellStyle name="Normal 81 3" xfId="399"/>
    <cellStyle name="Normal 82" xfId="400"/>
    <cellStyle name="Normal 83" xfId="401"/>
    <cellStyle name="Normal 83 2" xfId="402"/>
    <cellStyle name="Normal 83 3" xfId="403"/>
    <cellStyle name="Normal 84" xfId="404"/>
    <cellStyle name="Normal 84 2" xfId="405"/>
    <cellStyle name="Normal 84 3" xfId="406"/>
    <cellStyle name="Normal 85" xfId="407"/>
    <cellStyle name="Normal 85 2" xfId="408"/>
    <cellStyle name="Normal 85 3" xfId="409"/>
    <cellStyle name="Normal 86" xfId="410"/>
    <cellStyle name="Normal 86 2" xfId="411"/>
    <cellStyle name="Normal 86 3" xfId="412"/>
    <cellStyle name="Normal 87" xfId="413"/>
    <cellStyle name="Normal 87 2" xfId="414"/>
    <cellStyle name="Normal 87 3" xfId="415"/>
    <cellStyle name="Normal 88" xfId="416"/>
    <cellStyle name="Normal 88 2" xfId="417"/>
    <cellStyle name="Normal 88 3" xfId="418"/>
    <cellStyle name="Normal 89" xfId="419"/>
    <cellStyle name="Normal 89 2" xfId="420"/>
    <cellStyle name="Normal 89 3" xfId="421"/>
    <cellStyle name="Normal 9" xfId="422"/>
    <cellStyle name="Normal 9 2" xfId="423"/>
    <cellStyle name="Normal 9 3" xfId="424"/>
    <cellStyle name="Normal 90" xfId="425"/>
    <cellStyle name="Normal 90 2" xfId="426"/>
    <cellStyle name="Normal 90 3" xfId="427"/>
    <cellStyle name="Normal 91" xfId="428"/>
    <cellStyle name="Normal 91 2" xfId="429"/>
    <cellStyle name="Normal 91 3" xfId="430"/>
    <cellStyle name="Normal 92" xfId="431"/>
    <cellStyle name="Normal 92 2" xfId="432"/>
    <cellStyle name="Normal 92 3" xfId="433"/>
    <cellStyle name="Normal 93" xfId="434"/>
    <cellStyle name="Normal 93 2" xfId="435"/>
    <cellStyle name="Normal 93 3" xfId="436"/>
    <cellStyle name="Normal 94" xfId="437"/>
    <cellStyle name="Normal 94 2" xfId="438"/>
    <cellStyle name="Normal 94 3" xfId="439"/>
    <cellStyle name="Normal 95" xfId="440"/>
    <cellStyle name="Normal 95 2" xfId="441"/>
    <cellStyle name="Normal 95 3" xfId="442"/>
    <cellStyle name="Normal 96" xfId="443"/>
    <cellStyle name="Normal 96 2" xfId="444"/>
    <cellStyle name="Normal 96 3" xfId="445"/>
    <cellStyle name="Normal 97" xfId="446"/>
    <cellStyle name="Normal 97 2" xfId="447"/>
    <cellStyle name="Normal 97 3" xfId="448"/>
    <cellStyle name="Normal 98" xfId="449"/>
    <cellStyle name="Normal 98 2" xfId="450"/>
    <cellStyle name="Normal 98 3" xfId="451"/>
    <cellStyle name="Normal 99" xfId="452"/>
    <cellStyle name="Normal 99 2" xfId="453"/>
    <cellStyle name="Normal 99 3" xfId="454"/>
    <cellStyle name="Normal_NOVČANI TIJEK" xfId="455"/>
    <cellStyle name="Normal_NOVČANI TIJEK 2" xfId="456"/>
    <cellStyle name="Normal_TFI-POD" xfId="457"/>
    <cellStyle name="Normal_TFI-POD-AP-12-09-N" xfId="458"/>
    <cellStyle name="Note" xfId="459"/>
    <cellStyle name="Obično_Knjiga2" xfId="460"/>
    <cellStyle name="Output" xfId="461"/>
    <cellStyle name="Percent" xfId="462"/>
    <cellStyle name="Style 1" xfId="463"/>
    <cellStyle name="Style 1 2" xfId="464"/>
    <cellStyle name="Style 1 2 2" xfId="465"/>
    <cellStyle name="Style 1 3" xfId="466"/>
    <cellStyle name="Style 1 3 2" xfId="467"/>
    <cellStyle name="Style 1 3 2 2" xfId="468"/>
    <cellStyle name="Style 1 3 3" xfId="469"/>
    <cellStyle name="Style 1 4" xfId="470"/>
    <cellStyle name="Style 1 4 2" xfId="471"/>
    <cellStyle name="Style 1 5" xfId="472"/>
    <cellStyle name="Title" xfId="473"/>
    <cellStyle name="Total" xfId="474"/>
    <cellStyle name="Warning Text" xfId="47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dvlad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8" t="s">
        <v>248</v>
      </c>
      <c r="B1" s="169"/>
      <c r="C1" s="169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210" t="s">
        <v>249</v>
      </c>
      <c r="B2" s="211"/>
      <c r="C2" s="211"/>
      <c r="D2" s="212"/>
      <c r="E2" s="118">
        <v>41640</v>
      </c>
      <c r="F2" s="12"/>
      <c r="G2" s="13" t="s">
        <v>250</v>
      </c>
      <c r="H2" s="118">
        <v>41820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213" t="s">
        <v>317</v>
      </c>
      <c r="B4" s="214"/>
      <c r="C4" s="214"/>
      <c r="D4" s="214"/>
      <c r="E4" s="214"/>
      <c r="F4" s="214"/>
      <c r="G4" s="214"/>
      <c r="H4" s="214"/>
      <c r="I4" s="215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61" t="s">
        <v>251</v>
      </c>
      <c r="B6" s="162"/>
      <c r="C6" s="181" t="s">
        <v>323</v>
      </c>
      <c r="D6" s="182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216" t="s">
        <v>252</v>
      </c>
      <c r="B8" s="217"/>
      <c r="C8" s="181" t="s">
        <v>324</v>
      </c>
      <c r="D8" s="182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9" t="s">
        <v>253</v>
      </c>
      <c r="B10" s="208"/>
      <c r="C10" s="183" t="s">
        <v>325</v>
      </c>
      <c r="D10" s="184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209"/>
      <c r="B11" s="208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61" t="s">
        <v>254</v>
      </c>
      <c r="B12" s="162"/>
      <c r="C12" s="179" t="s">
        <v>326</v>
      </c>
      <c r="D12" s="185"/>
      <c r="E12" s="185"/>
      <c r="F12" s="185"/>
      <c r="G12" s="185"/>
      <c r="H12" s="185"/>
      <c r="I12" s="156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61" t="s">
        <v>255</v>
      </c>
      <c r="B14" s="162"/>
      <c r="C14" s="186">
        <v>20000</v>
      </c>
      <c r="D14" s="187"/>
      <c r="E14" s="16"/>
      <c r="F14" s="179" t="s">
        <v>327</v>
      </c>
      <c r="G14" s="185"/>
      <c r="H14" s="185"/>
      <c r="I14" s="156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61" t="s">
        <v>256</v>
      </c>
      <c r="B16" s="162"/>
      <c r="C16" s="179" t="s">
        <v>328</v>
      </c>
      <c r="D16" s="185"/>
      <c r="E16" s="185"/>
      <c r="F16" s="185"/>
      <c r="G16" s="185"/>
      <c r="H16" s="185"/>
      <c r="I16" s="156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61" t="s">
        <v>257</v>
      </c>
      <c r="B18" s="162"/>
      <c r="C18" s="205" t="s">
        <v>329</v>
      </c>
      <c r="D18" s="206"/>
      <c r="E18" s="206"/>
      <c r="F18" s="206"/>
      <c r="G18" s="206"/>
      <c r="H18" s="206"/>
      <c r="I18" s="207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61" t="s">
        <v>258</v>
      </c>
      <c r="B20" s="162"/>
      <c r="C20" s="205" t="s">
        <v>330</v>
      </c>
      <c r="D20" s="206"/>
      <c r="E20" s="206"/>
      <c r="F20" s="206"/>
      <c r="G20" s="206"/>
      <c r="H20" s="206"/>
      <c r="I20" s="207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61" t="s">
        <v>259</v>
      </c>
      <c r="B22" s="162"/>
      <c r="C22" s="122">
        <v>98</v>
      </c>
      <c r="D22" s="176"/>
      <c r="E22" s="202"/>
      <c r="F22" s="203"/>
      <c r="G22" s="161"/>
      <c r="H22" s="204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61" t="s">
        <v>260</v>
      </c>
      <c r="B24" s="162"/>
      <c r="C24" s="123">
        <v>19</v>
      </c>
      <c r="D24" s="176"/>
      <c r="E24" s="202"/>
      <c r="F24" s="202"/>
      <c r="G24" s="203"/>
      <c r="H24" s="51" t="s">
        <v>261</v>
      </c>
      <c r="I24" s="151">
        <v>449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61" t="s">
        <v>262</v>
      </c>
      <c r="B26" s="162"/>
      <c r="C26" s="124" t="s">
        <v>339</v>
      </c>
      <c r="D26" s="25"/>
      <c r="E26" s="33"/>
      <c r="F26" s="24"/>
      <c r="G26" s="194" t="s">
        <v>263</v>
      </c>
      <c r="H26" s="162"/>
      <c r="I26" s="125" t="s">
        <v>331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95" t="s">
        <v>264</v>
      </c>
      <c r="B28" s="196"/>
      <c r="C28" s="197"/>
      <c r="D28" s="197"/>
      <c r="E28" s="198" t="s">
        <v>265</v>
      </c>
      <c r="F28" s="199"/>
      <c r="G28" s="199"/>
      <c r="H28" s="200" t="s">
        <v>266</v>
      </c>
      <c r="I28" s="201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91"/>
      <c r="B30" s="177"/>
      <c r="C30" s="177"/>
      <c r="D30" s="178"/>
      <c r="E30" s="191"/>
      <c r="F30" s="177"/>
      <c r="G30" s="177"/>
      <c r="H30" s="174"/>
      <c r="I30" s="175"/>
      <c r="J30" s="10"/>
      <c r="K30" s="10"/>
      <c r="L30" s="10"/>
    </row>
    <row r="31" spans="1:12" ht="12.75">
      <c r="A31" s="92"/>
      <c r="B31" s="22"/>
      <c r="C31" s="21"/>
      <c r="D31" s="192"/>
      <c r="E31" s="192"/>
      <c r="F31" s="192"/>
      <c r="G31" s="193"/>
      <c r="H31" s="16"/>
      <c r="I31" s="99"/>
      <c r="J31" s="10"/>
      <c r="K31" s="10"/>
      <c r="L31" s="10"/>
    </row>
    <row r="32" spans="1:12" ht="12.75">
      <c r="A32" s="191"/>
      <c r="B32" s="177"/>
      <c r="C32" s="177"/>
      <c r="D32" s="178"/>
      <c r="E32" s="191"/>
      <c r="F32" s="177"/>
      <c r="G32" s="177"/>
      <c r="H32" s="174"/>
      <c r="I32" s="175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91"/>
      <c r="B34" s="177"/>
      <c r="C34" s="177"/>
      <c r="D34" s="178"/>
      <c r="E34" s="191"/>
      <c r="F34" s="177"/>
      <c r="G34" s="177"/>
      <c r="H34" s="174"/>
      <c r="I34" s="175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91"/>
      <c r="B36" s="177"/>
      <c r="C36" s="177"/>
      <c r="D36" s="178"/>
      <c r="E36" s="191"/>
      <c r="F36" s="177"/>
      <c r="G36" s="177"/>
      <c r="H36" s="174"/>
      <c r="I36" s="175"/>
      <c r="J36" s="10"/>
      <c r="K36" s="10"/>
      <c r="L36" s="10"/>
    </row>
    <row r="37" spans="1:12" ht="12.75">
      <c r="A37" s="101"/>
      <c r="B37" s="30"/>
      <c r="C37" s="188"/>
      <c r="D37" s="189"/>
      <c r="E37" s="16"/>
      <c r="F37" s="188"/>
      <c r="G37" s="189"/>
      <c r="H37" s="16"/>
      <c r="I37" s="93"/>
      <c r="J37" s="10"/>
      <c r="K37" s="10"/>
      <c r="L37" s="10"/>
    </row>
    <row r="38" spans="1:12" ht="12.75">
      <c r="A38" s="191"/>
      <c r="B38" s="177"/>
      <c r="C38" s="177"/>
      <c r="D38" s="178"/>
      <c r="E38" s="191"/>
      <c r="F38" s="177"/>
      <c r="G38" s="177"/>
      <c r="H38" s="174"/>
      <c r="I38" s="175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91"/>
      <c r="B40" s="177"/>
      <c r="C40" s="177"/>
      <c r="D40" s="178"/>
      <c r="E40" s="191"/>
      <c r="F40" s="177"/>
      <c r="G40" s="177"/>
      <c r="H40" s="174"/>
      <c r="I40" s="175"/>
      <c r="J40" s="10"/>
      <c r="K40" s="10"/>
      <c r="L40" s="10"/>
    </row>
    <row r="41" spans="1:12" ht="12.75">
      <c r="A41" s="119"/>
      <c r="B41" s="33"/>
      <c r="C41" s="33"/>
      <c r="D41" s="33"/>
      <c r="E41" s="23"/>
      <c r="F41" s="120"/>
      <c r="G41" s="120"/>
      <c r="H41" s="121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59" t="s">
        <v>267</v>
      </c>
      <c r="B44" s="160"/>
      <c r="C44" s="174"/>
      <c r="D44" s="175"/>
      <c r="E44" s="26"/>
      <c r="F44" s="176"/>
      <c r="G44" s="177"/>
      <c r="H44" s="177"/>
      <c r="I44" s="178"/>
      <c r="J44" s="10"/>
      <c r="K44" s="10"/>
      <c r="L44" s="10"/>
    </row>
    <row r="45" spans="1:12" ht="12.75">
      <c r="A45" s="101"/>
      <c r="B45" s="30"/>
      <c r="C45" s="188"/>
      <c r="D45" s="189"/>
      <c r="E45" s="16"/>
      <c r="F45" s="188"/>
      <c r="G45" s="190"/>
      <c r="H45" s="35"/>
      <c r="I45" s="105"/>
      <c r="J45" s="10"/>
      <c r="K45" s="10"/>
      <c r="L45" s="10"/>
    </row>
    <row r="46" spans="1:12" ht="12.75">
      <c r="A46" s="159" t="s">
        <v>268</v>
      </c>
      <c r="B46" s="160"/>
      <c r="C46" s="179" t="s">
        <v>332</v>
      </c>
      <c r="D46" s="180"/>
      <c r="E46" s="180"/>
      <c r="F46" s="180"/>
      <c r="G46" s="180"/>
      <c r="H46" s="180"/>
      <c r="I46" s="180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59" t="s">
        <v>270</v>
      </c>
      <c r="B48" s="160"/>
      <c r="C48" s="152" t="s">
        <v>333</v>
      </c>
      <c r="D48" s="153"/>
      <c r="E48" s="154"/>
      <c r="F48" s="16"/>
      <c r="G48" s="51" t="s">
        <v>271</v>
      </c>
      <c r="H48" s="152" t="s">
        <v>334</v>
      </c>
      <c r="I48" s="154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9" t="s">
        <v>257</v>
      </c>
      <c r="B50" s="160"/>
      <c r="C50" s="155" t="s">
        <v>335</v>
      </c>
      <c r="D50" s="153"/>
      <c r="E50" s="153"/>
      <c r="F50" s="153"/>
      <c r="G50" s="153"/>
      <c r="H50" s="153"/>
      <c r="I50" s="154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61" t="s">
        <v>272</v>
      </c>
      <c r="B52" s="162"/>
      <c r="C52" s="152" t="s">
        <v>336</v>
      </c>
      <c r="D52" s="153"/>
      <c r="E52" s="153"/>
      <c r="F52" s="153"/>
      <c r="G52" s="153"/>
      <c r="H52" s="153"/>
      <c r="I52" s="156"/>
      <c r="J52" s="10"/>
      <c r="K52" s="10"/>
      <c r="L52" s="10"/>
    </row>
    <row r="53" spans="1:12" ht="12.75">
      <c r="A53" s="106"/>
      <c r="B53" s="20"/>
      <c r="C53" s="170" t="s">
        <v>273</v>
      </c>
      <c r="D53" s="170"/>
      <c r="E53" s="170"/>
      <c r="F53" s="170"/>
      <c r="G53" s="170"/>
      <c r="H53" s="170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63" t="s">
        <v>274</v>
      </c>
      <c r="C55" s="164"/>
      <c r="D55" s="164"/>
      <c r="E55" s="164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65" t="s">
        <v>306</v>
      </c>
      <c r="C56" s="166"/>
      <c r="D56" s="166"/>
      <c r="E56" s="166"/>
      <c r="F56" s="166"/>
      <c r="G56" s="166"/>
      <c r="H56" s="166"/>
      <c r="I56" s="167"/>
      <c r="J56" s="10"/>
      <c r="K56" s="10"/>
      <c r="L56" s="10"/>
    </row>
    <row r="57" spans="1:12" ht="12.75">
      <c r="A57" s="106"/>
      <c r="B57" s="165" t="s">
        <v>307</v>
      </c>
      <c r="C57" s="166"/>
      <c r="D57" s="166"/>
      <c r="E57" s="166"/>
      <c r="F57" s="166"/>
      <c r="G57" s="166"/>
      <c r="H57" s="166"/>
      <c r="I57" s="108"/>
      <c r="J57" s="10"/>
      <c r="K57" s="10"/>
      <c r="L57" s="10"/>
    </row>
    <row r="58" spans="1:12" ht="12.75">
      <c r="A58" s="106"/>
      <c r="B58" s="165" t="s">
        <v>308</v>
      </c>
      <c r="C58" s="166"/>
      <c r="D58" s="166"/>
      <c r="E58" s="166"/>
      <c r="F58" s="166"/>
      <c r="G58" s="166"/>
      <c r="H58" s="166"/>
      <c r="I58" s="167"/>
      <c r="J58" s="10"/>
      <c r="K58" s="10"/>
      <c r="L58" s="10"/>
    </row>
    <row r="59" spans="1:12" ht="12.75">
      <c r="A59" s="106"/>
      <c r="B59" s="165" t="s">
        <v>309</v>
      </c>
      <c r="C59" s="166"/>
      <c r="D59" s="166"/>
      <c r="E59" s="166"/>
      <c r="F59" s="166"/>
      <c r="G59" s="166"/>
      <c r="H59" s="166"/>
      <c r="I59" s="167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71" t="s">
        <v>277</v>
      </c>
      <c r="H62" s="172"/>
      <c r="I62" s="173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57"/>
      <c r="H63" s="158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2:D2"/>
    <mergeCell ref="A4:I4"/>
    <mergeCell ref="A6:B6"/>
    <mergeCell ref="A8:B8"/>
    <mergeCell ref="A12:B12"/>
    <mergeCell ref="A14:B14"/>
    <mergeCell ref="A16:B16"/>
    <mergeCell ref="F14:I14"/>
    <mergeCell ref="C16:I16"/>
    <mergeCell ref="A10:B11"/>
    <mergeCell ref="A18:B18"/>
    <mergeCell ref="A20:B20"/>
    <mergeCell ref="A22:B22"/>
    <mergeCell ref="D22:F22"/>
    <mergeCell ref="G22:H22"/>
    <mergeCell ref="C18:I18"/>
    <mergeCell ref="C20:I20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E38:G38"/>
    <mergeCell ref="H38:I38"/>
    <mergeCell ref="A40:D40"/>
    <mergeCell ref="E40:G40"/>
    <mergeCell ref="F37:G37"/>
    <mergeCell ref="A38:D38"/>
    <mergeCell ref="C46:I46"/>
    <mergeCell ref="H40:I40"/>
    <mergeCell ref="C6:D6"/>
    <mergeCell ref="C8:D8"/>
    <mergeCell ref="C10:D10"/>
    <mergeCell ref="C12:I12"/>
    <mergeCell ref="C14:D14"/>
    <mergeCell ref="C45:D45"/>
    <mergeCell ref="F45:G45"/>
    <mergeCell ref="C37:D37"/>
    <mergeCell ref="B58:I58"/>
    <mergeCell ref="B59:I59"/>
    <mergeCell ref="A48:B48"/>
    <mergeCell ref="A1:C1"/>
    <mergeCell ref="C53:H53"/>
    <mergeCell ref="G62:I62"/>
    <mergeCell ref="A46:B46"/>
    <mergeCell ref="A44:B44"/>
    <mergeCell ref="C44:D44"/>
    <mergeCell ref="F44:I44"/>
    <mergeCell ref="C48:E48"/>
    <mergeCell ref="H48:I48"/>
    <mergeCell ref="C50:I50"/>
    <mergeCell ref="C52:I52"/>
    <mergeCell ref="G63:H63"/>
    <mergeCell ref="A50:B50"/>
    <mergeCell ref="A52:B52"/>
    <mergeCell ref="B55:E55"/>
    <mergeCell ref="B56:I56"/>
    <mergeCell ref="B57:H5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dvlad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5">
      <selection activeCell="P113" sqref="P113:P114"/>
    </sheetView>
  </sheetViews>
  <sheetFormatPr defaultColWidth="9.140625" defaultRowHeight="12.75"/>
  <cols>
    <col min="1" max="7" width="9.140625" style="52" customWidth="1"/>
    <col min="8" max="8" width="6.28125" style="52" customWidth="1"/>
    <col min="9" max="9" width="7.00390625" style="52" customWidth="1"/>
    <col min="10" max="10" width="11.140625" style="52" bestFit="1" customWidth="1"/>
    <col min="11" max="11" width="11.28125" style="52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341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337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18">
        <v>1</v>
      </c>
      <c r="B5" s="218"/>
      <c r="C5" s="218"/>
      <c r="D5" s="218"/>
      <c r="E5" s="218"/>
      <c r="F5" s="218"/>
      <c r="G5" s="218"/>
      <c r="H5" s="218"/>
      <c r="I5" s="57">
        <v>2</v>
      </c>
      <c r="J5" s="56">
        <v>3</v>
      </c>
      <c r="K5" s="56">
        <v>4</v>
      </c>
    </row>
    <row r="6" spans="1:11" ht="12.7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1" ht="12.75">
      <c r="A7" s="222" t="s">
        <v>60</v>
      </c>
      <c r="B7" s="223"/>
      <c r="C7" s="223"/>
      <c r="D7" s="223"/>
      <c r="E7" s="223"/>
      <c r="F7" s="223"/>
      <c r="G7" s="223"/>
      <c r="H7" s="224"/>
      <c r="I7" s="3">
        <v>1</v>
      </c>
      <c r="J7" s="6"/>
      <c r="K7" s="6"/>
    </row>
    <row r="8" spans="1:11" ht="12.75">
      <c r="A8" s="225" t="s">
        <v>13</v>
      </c>
      <c r="B8" s="226"/>
      <c r="C8" s="226"/>
      <c r="D8" s="226"/>
      <c r="E8" s="226"/>
      <c r="F8" s="226"/>
      <c r="G8" s="226"/>
      <c r="H8" s="227"/>
      <c r="I8" s="1">
        <v>2</v>
      </c>
      <c r="J8" s="132">
        <f>J9+J16+J26+J35+J39</f>
        <v>2673090848</v>
      </c>
      <c r="K8" s="132">
        <f>K9+K16+K26+K35+K39</f>
        <v>2564781314</v>
      </c>
    </row>
    <row r="9" spans="1:11" ht="12.75">
      <c r="A9" s="236" t="s">
        <v>205</v>
      </c>
      <c r="B9" s="237"/>
      <c r="C9" s="237"/>
      <c r="D9" s="237"/>
      <c r="E9" s="237"/>
      <c r="F9" s="237"/>
      <c r="G9" s="237"/>
      <c r="H9" s="238"/>
      <c r="I9" s="1">
        <v>3</v>
      </c>
      <c r="J9" s="132">
        <f>SUM(J10:J15)</f>
        <v>19586676</v>
      </c>
      <c r="K9" s="132">
        <f>SUM(K10:K15)</f>
        <v>19045795</v>
      </c>
    </row>
    <row r="10" spans="1:11" ht="12.75">
      <c r="A10" s="236" t="s">
        <v>112</v>
      </c>
      <c r="B10" s="237"/>
      <c r="C10" s="237"/>
      <c r="D10" s="237"/>
      <c r="E10" s="237"/>
      <c r="F10" s="237"/>
      <c r="G10" s="237"/>
      <c r="H10" s="238"/>
      <c r="I10" s="1">
        <v>4</v>
      </c>
      <c r="J10" s="7"/>
      <c r="K10" s="7"/>
    </row>
    <row r="11" spans="1:11" ht="12.75">
      <c r="A11" s="236" t="s">
        <v>14</v>
      </c>
      <c r="B11" s="237"/>
      <c r="C11" s="237"/>
      <c r="D11" s="237"/>
      <c r="E11" s="237"/>
      <c r="F11" s="237"/>
      <c r="G11" s="237"/>
      <c r="H11" s="238"/>
      <c r="I11" s="1">
        <v>5</v>
      </c>
      <c r="J11" s="137">
        <v>775033</v>
      </c>
      <c r="K11" s="7">
        <v>259324</v>
      </c>
    </row>
    <row r="12" spans="1:11" ht="12.75">
      <c r="A12" s="236" t="s">
        <v>113</v>
      </c>
      <c r="B12" s="237"/>
      <c r="C12" s="237"/>
      <c r="D12" s="237"/>
      <c r="E12" s="237"/>
      <c r="F12" s="237"/>
      <c r="G12" s="237"/>
      <c r="H12" s="238"/>
      <c r="I12" s="1">
        <v>6</v>
      </c>
      <c r="J12" s="137">
        <v>18811643</v>
      </c>
      <c r="K12" s="7">
        <v>18786471</v>
      </c>
    </row>
    <row r="13" spans="1:11" ht="12.75">
      <c r="A13" s="236" t="s">
        <v>208</v>
      </c>
      <c r="B13" s="237"/>
      <c r="C13" s="237"/>
      <c r="D13" s="237"/>
      <c r="E13" s="237"/>
      <c r="F13" s="237"/>
      <c r="G13" s="237"/>
      <c r="H13" s="238"/>
      <c r="I13" s="1">
        <v>7</v>
      </c>
      <c r="J13" s="7"/>
      <c r="K13" s="7"/>
    </row>
    <row r="14" spans="1:11" ht="12.75">
      <c r="A14" s="236" t="s">
        <v>209</v>
      </c>
      <c r="B14" s="237"/>
      <c r="C14" s="237"/>
      <c r="D14" s="237"/>
      <c r="E14" s="237"/>
      <c r="F14" s="237"/>
      <c r="G14" s="237"/>
      <c r="H14" s="238"/>
      <c r="I14" s="1">
        <v>8</v>
      </c>
      <c r="J14" s="7"/>
      <c r="K14" s="7"/>
    </row>
    <row r="15" spans="1:11" ht="12.75">
      <c r="A15" s="236" t="s">
        <v>210</v>
      </c>
      <c r="B15" s="237"/>
      <c r="C15" s="237"/>
      <c r="D15" s="237"/>
      <c r="E15" s="237"/>
      <c r="F15" s="237"/>
      <c r="G15" s="237"/>
      <c r="H15" s="238"/>
      <c r="I15" s="1">
        <v>9</v>
      </c>
      <c r="J15" s="7"/>
      <c r="K15" s="7"/>
    </row>
    <row r="16" spans="1:11" ht="12.75">
      <c r="A16" s="236" t="s">
        <v>206</v>
      </c>
      <c r="B16" s="237"/>
      <c r="C16" s="237"/>
      <c r="D16" s="237"/>
      <c r="E16" s="237"/>
      <c r="F16" s="237"/>
      <c r="G16" s="237"/>
      <c r="H16" s="238"/>
      <c r="I16" s="1">
        <v>10</v>
      </c>
      <c r="J16" s="132">
        <f>SUM(J17:J25)</f>
        <v>2463145059</v>
      </c>
      <c r="K16" s="132">
        <f>SUM(K17:K25)</f>
        <v>2354841408</v>
      </c>
    </row>
    <row r="17" spans="1:11" ht="12.75">
      <c r="A17" s="236" t="s">
        <v>211</v>
      </c>
      <c r="B17" s="237"/>
      <c r="C17" s="237"/>
      <c r="D17" s="237"/>
      <c r="E17" s="237"/>
      <c r="F17" s="237"/>
      <c r="G17" s="237"/>
      <c r="H17" s="238"/>
      <c r="I17" s="1">
        <v>11</v>
      </c>
      <c r="J17" s="137">
        <v>30500337</v>
      </c>
      <c r="K17" s="7">
        <v>18579852</v>
      </c>
    </row>
    <row r="18" spans="1:11" ht="12.75">
      <c r="A18" s="236" t="s">
        <v>247</v>
      </c>
      <c r="B18" s="237"/>
      <c r="C18" s="237"/>
      <c r="D18" s="237"/>
      <c r="E18" s="237"/>
      <c r="F18" s="237"/>
      <c r="G18" s="237"/>
      <c r="H18" s="238"/>
      <c r="I18" s="1">
        <v>12</v>
      </c>
      <c r="J18" s="137">
        <v>221327352</v>
      </c>
      <c r="K18" s="7">
        <v>340411887</v>
      </c>
    </row>
    <row r="19" spans="1:11" ht="12.75">
      <c r="A19" s="236" t="s">
        <v>212</v>
      </c>
      <c r="B19" s="237"/>
      <c r="C19" s="237"/>
      <c r="D19" s="237"/>
      <c r="E19" s="237"/>
      <c r="F19" s="237"/>
      <c r="G19" s="237"/>
      <c r="H19" s="238"/>
      <c r="I19" s="1">
        <v>13</v>
      </c>
      <c r="J19" s="137">
        <v>21012052</v>
      </c>
      <c r="K19" s="7">
        <v>13386958</v>
      </c>
    </row>
    <row r="20" spans="1:11" ht="12.75">
      <c r="A20" s="236" t="s">
        <v>27</v>
      </c>
      <c r="B20" s="237"/>
      <c r="C20" s="237"/>
      <c r="D20" s="237"/>
      <c r="E20" s="237"/>
      <c r="F20" s="237"/>
      <c r="G20" s="237"/>
      <c r="H20" s="238"/>
      <c r="I20" s="1">
        <v>14</v>
      </c>
      <c r="J20" s="137">
        <v>1978045312</v>
      </c>
      <c r="K20" s="7">
        <v>1938073642</v>
      </c>
    </row>
    <row r="21" spans="1:11" ht="12.75">
      <c r="A21" s="236" t="s">
        <v>28</v>
      </c>
      <c r="B21" s="237"/>
      <c r="C21" s="237"/>
      <c r="D21" s="237"/>
      <c r="E21" s="237"/>
      <c r="F21" s="237"/>
      <c r="G21" s="237"/>
      <c r="H21" s="238"/>
      <c r="I21" s="1">
        <v>15</v>
      </c>
      <c r="J21" s="137"/>
      <c r="K21" s="7"/>
    </row>
    <row r="22" spans="1:11" ht="12.75">
      <c r="A22" s="236" t="s">
        <v>72</v>
      </c>
      <c r="B22" s="237"/>
      <c r="C22" s="237"/>
      <c r="D22" s="237"/>
      <c r="E22" s="237"/>
      <c r="F22" s="237"/>
      <c r="G22" s="237"/>
      <c r="H22" s="238"/>
      <c r="I22" s="1">
        <v>16</v>
      </c>
      <c r="J22" s="137">
        <v>11176310</v>
      </c>
      <c r="K22" s="7">
        <v>37239445</v>
      </c>
    </row>
    <row r="23" spans="1:11" ht="12.75">
      <c r="A23" s="236" t="s">
        <v>73</v>
      </c>
      <c r="B23" s="237"/>
      <c r="C23" s="237"/>
      <c r="D23" s="237"/>
      <c r="E23" s="237"/>
      <c r="F23" s="237"/>
      <c r="G23" s="237"/>
      <c r="H23" s="238"/>
      <c r="I23" s="1">
        <v>17</v>
      </c>
      <c r="J23" s="137">
        <v>200084238</v>
      </c>
      <c r="K23" s="7">
        <v>6134509</v>
      </c>
    </row>
    <row r="24" spans="1:11" ht="12.75">
      <c r="A24" s="236" t="s">
        <v>74</v>
      </c>
      <c r="B24" s="237"/>
      <c r="C24" s="237"/>
      <c r="D24" s="237"/>
      <c r="E24" s="237"/>
      <c r="F24" s="237"/>
      <c r="G24" s="237"/>
      <c r="H24" s="238"/>
      <c r="I24" s="1">
        <v>18</v>
      </c>
      <c r="J24" s="137">
        <v>999458</v>
      </c>
      <c r="K24" s="7">
        <v>1015115</v>
      </c>
    </row>
    <row r="25" spans="1:11" ht="12.75">
      <c r="A25" s="236" t="s">
        <v>75</v>
      </c>
      <c r="B25" s="237"/>
      <c r="C25" s="237"/>
      <c r="D25" s="237"/>
      <c r="E25" s="237"/>
      <c r="F25" s="237"/>
      <c r="G25" s="237"/>
      <c r="H25" s="238"/>
      <c r="I25" s="1">
        <v>19</v>
      </c>
      <c r="J25" s="7"/>
      <c r="K25" s="7"/>
    </row>
    <row r="26" spans="1:11" ht="12.75">
      <c r="A26" s="236" t="s">
        <v>190</v>
      </c>
      <c r="B26" s="237"/>
      <c r="C26" s="237"/>
      <c r="D26" s="237"/>
      <c r="E26" s="237"/>
      <c r="F26" s="237"/>
      <c r="G26" s="237"/>
      <c r="H26" s="238"/>
      <c r="I26" s="1">
        <v>20</v>
      </c>
      <c r="J26" s="132">
        <f>SUM(J27:J34)</f>
        <v>11575718</v>
      </c>
      <c r="K26" s="132">
        <f>SUM(K27:K34)</f>
        <v>11682944</v>
      </c>
    </row>
    <row r="27" spans="1:11" ht="12.75">
      <c r="A27" s="236" t="s">
        <v>76</v>
      </c>
      <c r="B27" s="237"/>
      <c r="C27" s="237"/>
      <c r="D27" s="237"/>
      <c r="E27" s="237"/>
      <c r="F27" s="237"/>
      <c r="G27" s="237"/>
      <c r="H27" s="238"/>
      <c r="I27" s="1">
        <v>21</v>
      </c>
      <c r="J27" s="137">
        <v>40000</v>
      </c>
      <c r="K27" s="7">
        <v>40000</v>
      </c>
    </row>
    <row r="28" spans="1:11" ht="12.75">
      <c r="A28" s="236" t="s">
        <v>77</v>
      </c>
      <c r="B28" s="237"/>
      <c r="C28" s="237"/>
      <c r="D28" s="237"/>
      <c r="E28" s="237"/>
      <c r="F28" s="237"/>
      <c r="G28" s="237"/>
      <c r="H28" s="238"/>
      <c r="I28" s="1">
        <v>22</v>
      </c>
      <c r="J28" s="137"/>
      <c r="K28" s="7"/>
    </row>
    <row r="29" spans="1:11" ht="12.75">
      <c r="A29" s="236" t="s">
        <v>78</v>
      </c>
      <c r="B29" s="237"/>
      <c r="C29" s="237"/>
      <c r="D29" s="237"/>
      <c r="E29" s="237"/>
      <c r="F29" s="237"/>
      <c r="G29" s="237"/>
      <c r="H29" s="238"/>
      <c r="I29" s="1">
        <v>23</v>
      </c>
      <c r="J29" s="137"/>
      <c r="K29" s="7"/>
    </row>
    <row r="30" spans="1:11" ht="12.75">
      <c r="A30" s="236" t="s">
        <v>83</v>
      </c>
      <c r="B30" s="237"/>
      <c r="C30" s="237"/>
      <c r="D30" s="237"/>
      <c r="E30" s="237"/>
      <c r="F30" s="237"/>
      <c r="G30" s="237"/>
      <c r="H30" s="238"/>
      <c r="I30" s="1">
        <v>24</v>
      </c>
      <c r="J30" s="137"/>
      <c r="K30" s="7"/>
    </row>
    <row r="31" spans="1:11" ht="12.75">
      <c r="A31" s="236" t="s">
        <v>84</v>
      </c>
      <c r="B31" s="237"/>
      <c r="C31" s="237"/>
      <c r="D31" s="237"/>
      <c r="E31" s="237"/>
      <c r="F31" s="237"/>
      <c r="G31" s="237"/>
      <c r="H31" s="238"/>
      <c r="I31" s="1">
        <v>25</v>
      </c>
      <c r="J31" s="137">
        <v>2277753</v>
      </c>
      <c r="K31" s="7">
        <v>2396637</v>
      </c>
    </row>
    <row r="32" spans="1:11" ht="12.75">
      <c r="A32" s="236" t="s">
        <v>85</v>
      </c>
      <c r="B32" s="237"/>
      <c r="C32" s="237"/>
      <c r="D32" s="237"/>
      <c r="E32" s="237"/>
      <c r="F32" s="237"/>
      <c r="G32" s="237"/>
      <c r="H32" s="238"/>
      <c r="I32" s="1">
        <v>26</v>
      </c>
      <c r="J32" s="137">
        <v>1595644</v>
      </c>
      <c r="K32" s="7">
        <v>1452783</v>
      </c>
    </row>
    <row r="33" spans="1:11" ht="12.75">
      <c r="A33" s="236" t="s">
        <v>79</v>
      </c>
      <c r="B33" s="237"/>
      <c r="C33" s="237"/>
      <c r="D33" s="237"/>
      <c r="E33" s="237"/>
      <c r="F33" s="237"/>
      <c r="G33" s="237"/>
      <c r="H33" s="238"/>
      <c r="I33" s="1">
        <v>27</v>
      </c>
      <c r="J33" s="137"/>
      <c r="K33" s="7"/>
    </row>
    <row r="34" spans="1:11" ht="12.75">
      <c r="A34" s="236" t="s">
        <v>183</v>
      </c>
      <c r="B34" s="237"/>
      <c r="C34" s="237"/>
      <c r="D34" s="237"/>
      <c r="E34" s="237"/>
      <c r="F34" s="237"/>
      <c r="G34" s="237"/>
      <c r="H34" s="238"/>
      <c r="I34" s="1">
        <v>28</v>
      </c>
      <c r="J34" s="137">
        <v>7662321</v>
      </c>
      <c r="K34" s="137">
        <v>7793524</v>
      </c>
    </row>
    <row r="35" spans="1:11" ht="12.75">
      <c r="A35" s="236" t="s">
        <v>184</v>
      </c>
      <c r="B35" s="237"/>
      <c r="C35" s="237"/>
      <c r="D35" s="237"/>
      <c r="E35" s="237"/>
      <c r="F35" s="237"/>
      <c r="G35" s="237"/>
      <c r="H35" s="238"/>
      <c r="I35" s="1">
        <v>29</v>
      </c>
      <c r="J35" s="132">
        <f>SUM(J36:J38)</f>
        <v>178783395</v>
      </c>
      <c r="K35" s="132">
        <f>SUM(K36:K38)</f>
        <v>179211167</v>
      </c>
    </row>
    <row r="36" spans="1:11" ht="12.75">
      <c r="A36" s="236" t="s">
        <v>80</v>
      </c>
      <c r="B36" s="237"/>
      <c r="C36" s="237"/>
      <c r="D36" s="237"/>
      <c r="E36" s="237"/>
      <c r="F36" s="237"/>
      <c r="G36" s="237"/>
      <c r="H36" s="238"/>
      <c r="I36" s="1">
        <v>30</v>
      </c>
      <c r="J36" s="7"/>
      <c r="K36" s="7"/>
    </row>
    <row r="37" spans="1:11" ht="12.75">
      <c r="A37" s="236" t="s">
        <v>81</v>
      </c>
      <c r="B37" s="237"/>
      <c r="C37" s="237"/>
      <c r="D37" s="237"/>
      <c r="E37" s="237"/>
      <c r="F37" s="237"/>
      <c r="G37" s="237"/>
      <c r="H37" s="238"/>
      <c r="I37" s="1">
        <v>31</v>
      </c>
      <c r="J37" s="7"/>
      <c r="K37" s="7"/>
    </row>
    <row r="38" spans="1:11" ht="12.75">
      <c r="A38" s="236" t="s">
        <v>82</v>
      </c>
      <c r="B38" s="237"/>
      <c r="C38" s="237"/>
      <c r="D38" s="237"/>
      <c r="E38" s="237"/>
      <c r="F38" s="237"/>
      <c r="G38" s="237"/>
      <c r="H38" s="238"/>
      <c r="I38" s="1">
        <v>32</v>
      </c>
      <c r="J38" s="137">
        <v>178783395</v>
      </c>
      <c r="K38" s="7">
        <v>179211167</v>
      </c>
    </row>
    <row r="39" spans="1:11" ht="12.75">
      <c r="A39" s="236" t="s">
        <v>185</v>
      </c>
      <c r="B39" s="237"/>
      <c r="C39" s="237"/>
      <c r="D39" s="237"/>
      <c r="E39" s="237"/>
      <c r="F39" s="237"/>
      <c r="G39" s="237"/>
      <c r="H39" s="238"/>
      <c r="I39" s="1">
        <v>33</v>
      </c>
      <c r="J39" s="7"/>
      <c r="K39" s="7"/>
    </row>
    <row r="40" spans="1:11" ht="12.75">
      <c r="A40" s="225" t="s">
        <v>240</v>
      </c>
      <c r="B40" s="226"/>
      <c r="C40" s="226"/>
      <c r="D40" s="226"/>
      <c r="E40" s="226"/>
      <c r="F40" s="226"/>
      <c r="G40" s="226"/>
      <c r="H40" s="227"/>
      <c r="I40" s="1">
        <v>34</v>
      </c>
      <c r="J40" s="132">
        <f>J41+J49+J56+J64</f>
        <v>207606546</v>
      </c>
      <c r="K40" s="132">
        <f>K41+K49+K56+K64</f>
        <v>244009319</v>
      </c>
    </row>
    <row r="41" spans="1:11" ht="12.75">
      <c r="A41" s="236" t="s">
        <v>100</v>
      </c>
      <c r="B41" s="237"/>
      <c r="C41" s="237"/>
      <c r="D41" s="237"/>
      <c r="E41" s="237"/>
      <c r="F41" s="237"/>
      <c r="G41" s="237"/>
      <c r="H41" s="238"/>
      <c r="I41" s="1">
        <v>35</v>
      </c>
      <c r="J41" s="132">
        <f>SUM(J42:J48)</f>
        <v>67955706</v>
      </c>
      <c r="K41" s="132">
        <f>SUM(K42:K48)</f>
        <v>122059127</v>
      </c>
    </row>
    <row r="42" spans="1:11" ht="12.75">
      <c r="A42" s="236" t="s">
        <v>117</v>
      </c>
      <c r="B42" s="237"/>
      <c r="C42" s="237"/>
      <c r="D42" s="237"/>
      <c r="E42" s="237"/>
      <c r="F42" s="237"/>
      <c r="G42" s="237"/>
      <c r="H42" s="238"/>
      <c r="I42" s="1">
        <v>36</v>
      </c>
      <c r="J42" s="137">
        <v>11313891</v>
      </c>
      <c r="K42" s="7">
        <v>10345099</v>
      </c>
    </row>
    <row r="43" spans="1:11" ht="12.75">
      <c r="A43" s="236" t="s">
        <v>118</v>
      </c>
      <c r="B43" s="237"/>
      <c r="C43" s="237"/>
      <c r="D43" s="237"/>
      <c r="E43" s="237"/>
      <c r="F43" s="237"/>
      <c r="G43" s="237"/>
      <c r="H43" s="238"/>
      <c r="I43" s="1">
        <v>37</v>
      </c>
      <c r="J43" s="137"/>
      <c r="K43" s="7"/>
    </row>
    <row r="44" spans="1:11" ht="12.75">
      <c r="A44" s="236" t="s">
        <v>86</v>
      </c>
      <c r="B44" s="237"/>
      <c r="C44" s="237"/>
      <c r="D44" s="237"/>
      <c r="E44" s="237"/>
      <c r="F44" s="237"/>
      <c r="G44" s="237"/>
      <c r="H44" s="238"/>
      <c r="I44" s="1">
        <v>38</v>
      </c>
      <c r="J44" s="137"/>
      <c r="K44" s="7">
        <v>111714028</v>
      </c>
    </row>
    <row r="45" spans="1:11" ht="12.75">
      <c r="A45" s="236" t="s">
        <v>87</v>
      </c>
      <c r="B45" s="237"/>
      <c r="C45" s="237"/>
      <c r="D45" s="237"/>
      <c r="E45" s="237"/>
      <c r="F45" s="237"/>
      <c r="G45" s="237"/>
      <c r="H45" s="238"/>
      <c r="I45" s="1">
        <v>39</v>
      </c>
      <c r="J45" s="137"/>
      <c r="K45" s="7"/>
    </row>
    <row r="46" spans="1:11" ht="12.75">
      <c r="A46" s="236" t="s">
        <v>88</v>
      </c>
      <c r="B46" s="237"/>
      <c r="C46" s="237"/>
      <c r="D46" s="237"/>
      <c r="E46" s="237"/>
      <c r="F46" s="237"/>
      <c r="G46" s="237"/>
      <c r="H46" s="238"/>
      <c r="I46" s="1">
        <v>40</v>
      </c>
      <c r="J46" s="137"/>
      <c r="K46" s="7"/>
    </row>
    <row r="47" spans="1:11" ht="12.75">
      <c r="A47" s="236" t="s">
        <v>89</v>
      </c>
      <c r="B47" s="237"/>
      <c r="C47" s="237"/>
      <c r="D47" s="237"/>
      <c r="E47" s="237"/>
      <c r="F47" s="237"/>
      <c r="G47" s="237"/>
      <c r="H47" s="238"/>
      <c r="I47" s="1">
        <v>41</v>
      </c>
      <c r="J47" s="137">
        <v>56641815</v>
      </c>
      <c r="K47" s="7"/>
    </row>
    <row r="48" spans="1:11" ht="12.75">
      <c r="A48" s="236" t="s">
        <v>90</v>
      </c>
      <c r="B48" s="237"/>
      <c r="C48" s="237"/>
      <c r="D48" s="237"/>
      <c r="E48" s="237"/>
      <c r="F48" s="237"/>
      <c r="G48" s="237"/>
      <c r="H48" s="238"/>
      <c r="I48" s="1">
        <v>42</v>
      </c>
      <c r="J48" s="7"/>
      <c r="K48" s="7"/>
    </row>
    <row r="49" spans="1:11" ht="12.75">
      <c r="A49" s="236" t="s">
        <v>101</v>
      </c>
      <c r="B49" s="237"/>
      <c r="C49" s="237"/>
      <c r="D49" s="237"/>
      <c r="E49" s="237"/>
      <c r="F49" s="237"/>
      <c r="G49" s="237"/>
      <c r="H49" s="238"/>
      <c r="I49" s="1">
        <v>43</v>
      </c>
      <c r="J49" s="132">
        <f>SUM(J50:J55)</f>
        <v>19708465</v>
      </c>
      <c r="K49" s="132">
        <f>SUM(K50:K55)</f>
        <v>27329013</v>
      </c>
    </row>
    <row r="50" spans="1:11" ht="12.75">
      <c r="A50" s="236" t="s">
        <v>200</v>
      </c>
      <c r="B50" s="237"/>
      <c r="C50" s="237"/>
      <c r="D50" s="237"/>
      <c r="E50" s="237"/>
      <c r="F50" s="237"/>
      <c r="G50" s="237"/>
      <c r="H50" s="238"/>
      <c r="I50" s="1">
        <v>44</v>
      </c>
      <c r="J50" s="7"/>
      <c r="K50" s="7"/>
    </row>
    <row r="51" spans="1:11" ht="12.75">
      <c r="A51" s="236" t="s">
        <v>201</v>
      </c>
      <c r="B51" s="237"/>
      <c r="C51" s="237"/>
      <c r="D51" s="237"/>
      <c r="E51" s="237"/>
      <c r="F51" s="237"/>
      <c r="G51" s="237"/>
      <c r="H51" s="238"/>
      <c r="I51" s="1">
        <v>45</v>
      </c>
      <c r="J51" s="137">
        <v>10985983</v>
      </c>
      <c r="K51" s="7">
        <v>15138208</v>
      </c>
    </row>
    <row r="52" spans="1:11" ht="12.75">
      <c r="A52" s="236" t="s">
        <v>202</v>
      </c>
      <c r="B52" s="237"/>
      <c r="C52" s="237"/>
      <c r="D52" s="237"/>
      <c r="E52" s="237"/>
      <c r="F52" s="237"/>
      <c r="G52" s="237"/>
      <c r="H52" s="238"/>
      <c r="I52" s="1">
        <v>46</v>
      </c>
      <c r="J52" s="137"/>
      <c r="K52" s="7"/>
    </row>
    <row r="53" spans="1:11" ht="12.75">
      <c r="A53" s="236" t="s">
        <v>203</v>
      </c>
      <c r="B53" s="237"/>
      <c r="C53" s="237"/>
      <c r="D53" s="237"/>
      <c r="E53" s="237"/>
      <c r="F53" s="237"/>
      <c r="G53" s="237"/>
      <c r="H53" s="238"/>
      <c r="I53" s="1">
        <v>47</v>
      </c>
      <c r="J53" s="137">
        <v>11644</v>
      </c>
      <c r="K53" s="7">
        <v>68854</v>
      </c>
    </row>
    <row r="54" spans="1:11" ht="12.75">
      <c r="A54" s="236" t="s">
        <v>10</v>
      </c>
      <c r="B54" s="237"/>
      <c r="C54" s="237"/>
      <c r="D54" s="237"/>
      <c r="E54" s="237"/>
      <c r="F54" s="237"/>
      <c r="G54" s="237"/>
      <c r="H54" s="238"/>
      <c r="I54" s="1">
        <v>48</v>
      </c>
      <c r="J54" s="137">
        <v>894857</v>
      </c>
      <c r="K54" s="7">
        <v>761822</v>
      </c>
    </row>
    <row r="55" spans="1:11" ht="12.75">
      <c r="A55" s="236" t="s">
        <v>11</v>
      </c>
      <c r="B55" s="237"/>
      <c r="C55" s="237"/>
      <c r="D55" s="237"/>
      <c r="E55" s="237"/>
      <c r="F55" s="237"/>
      <c r="G55" s="237"/>
      <c r="H55" s="238"/>
      <c r="I55" s="1">
        <v>49</v>
      </c>
      <c r="J55" s="137">
        <v>7815981</v>
      </c>
      <c r="K55" s="7">
        <v>11360129</v>
      </c>
    </row>
    <row r="56" spans="1:11" ht="12.75">
      <c r="A56" s="236" t="s">
        <v>102</v>
      </c>
      <c r="B56" s="237"/>
      <c r="C56" s="237"/>
      <c r="D56" s="237"/>
      <c r="E56" s="237"/>
      <c r="F56" s="237"/>
      <c r="G56" s="237"/>
      <c r="H56" s="238"/>
      <c r="I56" s="1">
        <v>50</v>
      </c>
      <c r="J56" s="132">
        <f>SUM(J57:J63)</f>
        <v>545000</v>
      </c>
      <c r="K56" s="132">
        <f>SUM(K57:K63)</f>
        <v>705413</v>
      </c>
    </row>
    <row r="57" spans="1:11" ht="12.75">
      <c r="A57" s="236" t="s">
        <v>76</v>
      </c>
      <c r="B57" s="237"/>
      <c r="C57" s="237"/>
      <c r="D57" s="237"/>
      <c r="E57" s="237"/>
      <c r="F57" s="237"/>
      <c r="G57" s="237"/>
      <c r="H57" s="238"/>
      <c r="I57" s="1">
        <v>51</v>
      </c>
      <c r="J57" s="7"/>
      <c r="K57" s="7"/>
    </row>
    <row r="58" spans="1:11" ht="12.75">
      <c r="A58" s="236" t="s">
        <v>77</v>
      </c>
      <c r="B58" s="237"/>
      <c r="C58" s="237"/>
      <c r="D58" s="237"/>
      <c r="E58" s="237"/>
      <c r="F58" s="237"/>
      <c r="G58" s="237"/>
      <c r="H58" s="238"/>
      <c r="I58" s="1">
        <v>52</v>
      </c>
      <c r="J58" s="7"/>
      <c r="K58" s="7"/>
    </row>
    <row r="59" spans="1:11" ht="12.75">
      <c r="A59" s="236" t="s">
        <v>242</v>
      </c>
      <c r="B59" s="237"/>
      <c r="C59" s="237"/>
      <c r="D59" s="237"/>
      <c r="E59" s="237"/>
      <c r="F59" s="237"/>
      <c r="G59" s="237"/>
      <c r="H59" s="238"/>
      <c r="I59" s="1">
        <v>53</v>
      </c>
      <c r="J59" s="7"/>
      <c r="K59" s="7"/>
    </row>
    <row r="60" spans="1:11" ht="12.75">
      <c r="A60" s="236" t="s">
        <v>83</v>
      </c>
      <c r="B60" s="237"/>
      <c r="C60" s="237"/>
      <c r="D60" s="237"/>
      <c r="E60" s="237"/>
      <c r="F60" s="237"/>
      <c r="G60" s="237"/>
      <c r="H60" s="238"/>
      <c r="I60" s="1">
        <v>54</v>
      </c>
      <c r="J60" s="7"/>
      <c r="K60" s="7"/>
    </row>
    <row r="61" spans="1:11" ht="12.75">
      <c r="A61" s="236" t="s">
        <v>84</v>
      </c>
      <c r="B61" s="237"/>
      <c r="C61" s="237"/>
      <c r="D61" s="237"/>
      <c r="E61" s="237"/>
      <c r="F61" s="237"/>
      <c r="G61" s="237"/>
      <c r="H61" s="238"/>
      <c r="I61" s="1">
        <v>55</v>
      </c>
      <c r="J61" s="7"/>
      <c r="K61" s="7"/>
    </row>
    <row r="62" spans="1:11" ht="12.75">
      <c r="A62" s="236" t="s">
        <v>85</v>
      </c>
      <c r="B62" s="237"/>
      <c r="C62" s="237"/>
      <c r="D62" s="237"/>
      <c r="E62" s="237"/>
      <c r="F62" s="237"/>
      <c r="G62" s="237"/>
      <c r="H62" s="238"/>
      <c r="I62" s="1">
        <v>56</v>
      </c>
      <c r="J62" s="137">
        <v>545000</v>
      </c>
      <c r="K62" s="7">
        <v>705413</v>
      </c>
    </row>
    <row r="63" spans="1:11" ht="12.75">
      <c r="A63" s="236" t="s">
        <v>46</v>
      </c>
      <c r="B63" s="237"/>
      <c r="C63" s="237"/>
      <c r="D63" s="237"/>
      <c r="E63" s="237"/>
      <c r="F63" s="237"/>
      <c r="G63" s="237"/>
      <c r="H63" s="238"/>
      <c r="I63" s="1">
        <v>57</v>
      </c>
      <c r="J63" s="7"/>
      <c r="K63" s="7"/>
    </row>
    <row r="64" spans="1:11" ht="12.75">
      <c r="A64" s="236" t="s">
        <v>207</v>
      </c>
      <c r="B64" s="237"/>
      <c r="C64" s="237"/>
      <c r="D64" s="237"/>
      <c r="E64" s="237"/>
      <c r="F64" s="237"/>
      <c r="G64" s="237"/>
      <c r="H64" s="238"/>
      <c r="I64" s="1">
        <v>58</v>
      </c>
      <c r="J64" s="136">
        <v>119397375</v>
      </c>
      <c r="K64" s="133">
        <v>93915766</v>
      </c>
    </row>
    <row r="65" spans="1:11" ht="12.75">
      <c r="A65" s="225" t="s">
        <v>56</v>
      </c>
      <c r="B65" s="226"/>
      <c r="C65" s="226"/>
      <c r="D65" s="226"/>
      <c r="E65" s="226"/>
      <c r="F65" s="226"/>
      <c r="G65" s="226"/>
      <c r="H65" s="227"/>
      <c r="I65" s="1">
        <v>59</v>
      </c>
      <c r="J65" s="136">
        <v>454727</v>
      </c>
      <c r="K65" s="133">
        <v>7597</v>
      </c>
    </row>
    <row r="66" spans="1:11" ht="12.75">
      <c r="A66" s="225" t="s">
        <v>241</v>
      </c>
      <c r="B66" s="226"/>
      <c r="C66" s="226"/>
      <c r="D66" s="226"/>
      <c r="E66" s="226"/>
      <c r="F66" s="226"/>
      <c r="G66" s="226"/>
      <c r="H66" s="227"/>
      <c r="I66" s="1">
        <v>60</v>
      </c>
      <c r="J66" s="131">
        <f>J7+J8+J40+J65</f>
        <v>2881152121</v>
      </c>
      <c r="K66" s="131">
        <f>K7+K8+K40+K65</f>
        <v>2808798230</v>
      </c>
    </row>
    <row r="67" spans="1:11" ht="12.75">
      <c r="A67" s="239" t="s">
        <v>91</v>
      </c>
      <c r="B67" s="240"/>
      <c r="C67" s="240"/>
      <c r="D67" s="240"/>
      <c r="E67" s="240"/>
      <c r="F67" s="240"/>
      <c r="G67" s="240"/>
      <c r="H67" s="241"/>
      <c r="I67" s="4">
        <v>61</v>
      </c>
      <c r="J67" s="8"/>
      <c r="K67" s="8"/>
    </row>
    <row r="68" spans="1:11" ht="12.75">
      <c r="A68" s="242" t="s">
        <v>58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4"/>
    </row>
    <row r="69" spans="1:11" ht="12.75">
      <c r="A69" s="222" t="s">
        <v>191</v>
      </c>
      <c r="B69" s="223"/>
      <c r="C69" s="223"/>
      <c r="D69" s="223"/>
      <c r="E69" s="223"/>
      <c r="F69" s="223"/>
      <c r="G69" s="223"/>
      <c r="H69" s="224"/>
      <c r="I69" s="3">
        <v>62</v>
      </c>
      <c r="J69" s="134">
        <f>J70+J71+J72+J78+J79+J82+J85</f>
        <v>1451057077</v>
      </c>
      <c r="K69" s="134">
        <f>K70+K71+K72+K78+K79+K82+K85</f>
        <v>1531206982</v>
      </c>
    </row>
    <row r="70" spans="1:11" ht="12.75">
      <c r="A70" s="236" t="s">
        <v>141</v>
      </c>
      <c r="B70" s="237"/>
      <c r="C70" s="237"/>
      <c r="D70" s="237"/>
      <c r="E70" s="237"/>
      <c r="F70" s="237"/>
      <c r="G70" s="237"/>
      <c r="H70" s="238"/>
      <c r="I70" s="1">
        <v>63</v>
      </c>
      <c r="J70" s="7">
        <v>418656000</v>
      </c>
      <c r="K70" s="7">
        <v>418656000</v>
      </c>
    </row>
    <row r="71" spans="1:11" ht="12.75">
      <c r="A71" s="236" t="s">
        <v>142</v>
      </c>
      <c r="B71" s="237"/>
      <c r="C71" s="237"/>
      <c r="D71" s="237"/>
      <c r="E71" s="237"/>
      <c r="F71" s="237"/>
      <c r="G71" s="237"/>
      <c r="H71" s="238"/>
      <c r="I71" s="1">
        <v>64</v>
      </c>
      <c r="J71" s="7">
        <v>88367472</v>
      </c>
      <c r="K71" s="7">
        <v>88367472</v>
      </c>
    </row>
    <row r="72" spans="1:11" ht="12.75">
      <c r="A72" s="236" t="s">
        <v>143</v>
      </c>
      <c r="B72" s="237"/>
      <c r="C72" s="237"/>
      <c r="D72" s="237"/>
      <c r="E72" s="237"/>
      <c r="F72" s="237"/>
      <c r="G72" s="237"/>
      <c r="H72" s="238"/>
      <c r="I72" s="1">
        <v>65</v>
      </c>
      <c r="J72" s="132">
        <f>J73+J74-J75+J76+J77</f>
        <v>22756428</v>
      </c>
      <c r="K72" s="132">
        <f>K73+K74-K75+K76+K77</f>
        <v>22756428</v>
      </c>
    </row>
    <row r="73" spans="1:11" ht="12.75">
      <c r="A73" s="236" t="s">
        <v>144</v>
      </c>
      <c r="B73" s="237"/>
      <c r="C73" s="237"/>
      <c r="D73" s="237"/>
      <c r="E73" s="237"/>
      <c r="F73" s="237"/>
      <c r="G73" s="237"/>
      <c r="H73" s="238"/>
      <c r="I73" s="1">
        <v>66</v>
      </c>
      <c r="J73" s="7">
        <v>22756428</v>
      </c>
      <c r="K73" s="7">
        <v>22756428</v>
      </c>
    </row>
    <row r="74" spans="1:11" ht="12.75">
      <c r="A74" s="236" t="s">
        <v>145</v>
      </c>
      <c r="B74" s="237"/>
      <c r="C74" s="237"/>
      <c r="D74" s="237"/>
      <c r="E74" s="237"/>
      <c r="F74" s="237"/>
      <c r="G74" s="237"/>
      <c r="H74" s="238"/>
      <c r="I74" s="1">
        <v>67</v>
      </c>
      <c r="J74" s="7">
        <v>9004339</v>
      </c>
      <c r="K74" s="7">
        <v>9004339</v>
      </c>
    </row>
    <row r="75" spans="1:11" ht="12.75">
      <c r="A75" s="236" t="s">
        <v>133</v>
      </c>
      <c r="B75" s="237"/>
      <c r="C75" s="237"/>
      <c r="D75" s="237"/>
      <c r="E75" s="237"/>
      <c r="F75" s="237"/>
      <c r="G75" s="237"/>
      <c r="H75" s="238"/>
      <c r="I75" s="1">
        <v>68</v>
      </c>
      <c r="J75" s="7">
        <v>9004339</v>
      </c>
      <c r="K75" s="7">
        <v>9004339</v>
      </c>
    </row>
    <row r="76" spans="1:11" ht="12.75">
      <c r="A76" s="236" t="s">
        <v>134</v>
      </c>
      <c r="B76" s="237"/>
      <c r="C76" s="237"/>
      <c r="D76" s="237"/>
      <c r="E76" s="237"/>
      <c r="F76" s="237"/>
      <c r="G76" s="237"/>
      <c r="H76" s="238"/>
      <c r="I76" s="1">
        <v>69</v>
      </c>
      <c r="J76" s="7"/>
      <c r="K76" s="7"/>
    </row>
    <row r="77" spans="1:11" ht="12.75">
      <c r="A77" s="236" t="s">
        <v>135</v>
      </c>
      <c r="B77" s="237"/>
      <c r="C77" s="237"/>
      <c r="D77" s="237"/>
      <c r="E77" s="237"/>
      <c r="F77" s="237"/>
      <c r="G77" s="237"/>
      <c r="H77" s="238"/>
      <c r="I77" s="1">
        <v>70</v>
      </c>
      <c r="J77" s="7"/>
      <c r="K77" s="7"/>
    </row>
    <row r="78" spans="1:11" ht="12.75">
      <c r="A78" s="236" t="s">
        <v>136</v>
      </c>
      <c r="B78" s="237"/>
      <c r="C78" s="237"/>
      <c r="D78" s="237"/>
      <c r="E78" s="237"/>
      <c r="F78" s="237"/>
      <c r="G78" s="237"/>
      <c r="H78" s="238"/>
      <c r="I78" s="1">
        <v>71</v>
      </c>
      <c r="J78" s="139">
        <v>-59282219</v>
      </c>
      <c r="K78" s="138">
        <f>43918758-53624595</f>
        <v>-9705837</v>
      </c>
    </row>
    <row r="79" spans="1:11" ht="12.75">
      <c r="A79" s="236" t="s">
        <v>238</v>
      </c>
      <c r="B79" s="237"/>
      <c r="C79" s="237"/>
      <c r="D79" s="237"/>
      <c r="E79" s="237"/>
      <c r="F79" s="237"/>
      <c r="G79" s="237"/>
      <c r="H79" s="238"/>
      <c r="I79" s="1">
        <v>72</v>
      </c>
      <c r="J79" s="132">
        <f>J80-J81</f>
        <v>972532060</v>
      </c>
      <c r="K79" s="132">
        <f>K80-K81</f>
        <v>965938206</v>
      </c>
    </row>
    <row r="80" spans="1:11" ht="12.75">
      <c r="A80" s="245" t="s">
        <v>169</v>
      </c>
      <c r="B80" s="246"/>
      <c r="C80" s="246"/>
      <c r="D80" s="246"/>
      <c r="E80" s="246"/>
      <c r="F80" s="246"/>
      <c r="G80" s="246"/>
      <c r="H80" s="247"/>
      <c r="I80" s="1">
        <v>73</v>
      </c>
      <c r="J80" s="141">
        <v>972532060</v>
      </c>
      <c r="K80" s="7">
        <v>965938206</v>
      </c>
    </row>
    <row r="81" spans="1:11" ht="12.75">
      <c r="A81" s="245" t="s">
        <v>170</v>
      </c>
      <c r="B81" s="246"/>
      <c r="C81" s="246"/>
      <c r="D81" s="246"/>
      <c r="E81" s="246"/>
      <c r="F81" s="246"/>
      <c r="G81" s="246"/>
      <c r="H81" s="247"/>
      <c r="I81" s="1">
        <v>74</v>
      </c>
      <c r="J81" s="7"/>
      <c r="K81" s="7"/>
    </row>
    <row r="82" spans="1:11" ht="12.75">
      <c r="A82" s="236" t="s">
        <v>239</v>
      </c>
      <c r="B82" s="237"/>
      <c r="C82" s="237"/>
      <c r="D82" s="237"/>
      <c r="E82" s="237"/>
      <c r="F82" s="237"/>
      <c r="G82" s="237"/>
      <c r="H82" s="238"/>
      <c r="I82" s="1">
        <v>75</v>
      </c>
      <c r="J82" s="132">
        <f>J83-J84</f>
        <v>-5392837</v>
      </c>
      <c r="K82" s="132">
        <f>K83-K84</f>
        <v>31802495</v>
      </c>
    </row>
    <row r="83" spans="1:11" ht="12.75">
      <c r="A83" s="245" t="s">
        <v>171</v>
      </c>
      <c r="B83" s="246"/>
      <c r="C83" s="246"/>
      <c r="D83" s="246"/>
      <c r="E83" s="246"/>
      <c r="F83" s="246"/>
      <c r="G83" s="246"/>
      <c r="H83" s="247"/>
      <c r="I83" s="1">
        <v>76</v>
      </c>
      <c r="J83" s="129"/>
      <c r="K83" s="7">
        <v>31802495</v>
      </c>
    </row>
    <row r="84" spans="1:11" ht="12.75">
      <c r="A84" s="245" t="s">
        <v>172</v>
      </c>
      <c r="B84" s="246"/>
      <c r="C84" s="246"/>
      <c r="D84" s="246"/>
      <c r="E84" s="246"/>
      <c r="F84" s="246"/>
      <c r="G84" s="246"/>
      <c r="H84" s="247"/>
      <c r="I84" s="1">
        <v>77</v>
      </c>
      <c r="J84" s="137">
        <v>5392837</v>
      </c>
      <c r="K84" s="7"/>
    </row>
    <row r="85" spans="1:11" ht="12.75">
      <c r="A85" s="236" t="s">
        <v>173</v>
      </c>
      <c r="B85" s="237"/>
      <c r="C85" s="237"/>
      <c r="D85" s="237"/>
      <c r="E85" s="237"/>
      <c r="F85" s="237"/>
      <c r="G85" s="237"/>
      <c r="H85" s="238"/>
      <c r="I85" s="1">
        <v>78</v>
      </c>
      <c r="J85" s="135">
        <v>13420173</v>
      </c>
      <c r="K85" s="133">
        <v>13392218</v>
      </c>
    </row>
    <row r="86" spans="1:11" ht="12.75">
      <c r="A86" s="225" t="s">
        <v>19</v>
      </c>
      <c r="B86" s="226"/>
      <c r="C86" s="226"/>
      <c r="D86" s="226"/>
      <c r="E86" s="226"/>
      <c r="F86" s="226"/>
      <c r="G86" s="226"/>
      <c r="H86" s="227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36" t="s">
        <v>129</v>
      </c>
      <c r="B87" s="237"/>
      <c r="C87" s="237"/>
      <c r="D87" s="237"/>
      <c r="E87" s="237"/>
      <c r="F87" s="237"/>
      <c r="G87" s="237"/>
      <c r="H87" s="238"/>
      <c r="I87" s="1">
        <v>80</v>
      </c>
      <c r="J87" s="7"/>
      <c r="K87" s="7"/>
    </row>
    <row r="88" spans="1:11" ht="12.75">
      <c r="A88" s="236" t="s">
        <v>130</v>
      </c>
      <c r="B88" s="237"/>
      <c r="C88" s="237"/>
      <c r="D88" s="237"/>
      <c r="E88" s="237"/>
      <c r="F88" s="237"/>
      <c r="G88" s="237"/>
      <c r="H88" s="238"/>
      <c r="I88" s="1">
        <v>81</v>
      </c>
      <c r="J88" s="7"/>
      <c r="K88" s="7"/>
    </row>
    <row r="89" spans="1:11" ht="12.75">
      <c r="A89" s="236" t="s">
        <v>131</v>
      </c>
      <c r="B89" s="237"/>
      <c r="C89" s="237"/>
      <c r="D89" s="237"/>
      <c r="E89" s="237"/>
      <c r="F89" s="237"/>
      <c r="G89" s="237"/>
      <c r="H89" s="238"/>
      <c r="I89" s="1">
        <v>82</v>
      </c>
      <c r="J89" s="7"/>
      <c r="K89" s="7"/>
    </row>
    <row r="90" spans="1:11" ht="12.75">
      <c r="A90" s="225" t="s">
        <v>20</v>
      </c>
      <c r="B90" s="226"/>
      <c r="C90" s="226"/>
      <c r="D90" s="226"/>
      <c r="E90" s="226"/>
      <c r="F90" s="226"/>
      <c r="G90" s="226"/>
      <c r="H90" s="227"/>
      <c r="I90" s="1">
        <v>83</v>
      </c>
      <c r="J90" s="132">
        <f>SUM(J91:J99)</f>
        <v>1170148664</v>
      </c>
      <c r="K90" s="132">
        <f>SUM(K91:K99)</f>
        <v>1113102939</v>
      </c>
    </row>
    <row r="91" spans="1:11" ht="12.75">
      <c r="A91" s="236" t="s">
        <v>132</v>
      </c>
      <c r="B91" s="237"/>
      <c r="C91" s="237"/>
      <c r="D91" s="237"/>
      <c r="E91" s="237"/>
      <c r="F91" s="237"/>
      <c r="G91" s="237"/>
      <c r="H91" s="238"/>
      <c r="I91" s="1">
        <v>84</v>
      </c>
      <c r="J91" s="7"/>
      <c r="K91" s="7"/>
    </row>
    <row r="92" spans="1:11" ht="12.75">
      <c r="A92" s="236" t="s">
        <v>243</v>
      </c>
      <c r="B92" s="237"/>
      <c r="C92" s="237"/>
      <c r="D92" s="237"/>
      <c r="E92" s="237"/>
      <c r="F92" s="237"/>
      <c r="G92" s="237"/>
      <c r="H92" s="238"/>
      <c r="I92" s="1">
        <v>85</v>
      </c>
      <c r="J92" s="137">
        <v>6195795</v>
      </c>
      <c r="K92" s="7">
        <v>6451544</v>
      </c>
    </row>
    <row r="93" spans="1:11" ht="12.75">
      <c r="A93" s="236" t="s">
        <v>0</v>
      </c>
      <c r="B93" s="237"/>
      <c r="C93" s="237"/>
      <c r="D93" s="237"/>
      <c r="E93" s="237"/>
      <c r="F93" s="237"/>
      <c r="G93" s="237"/>
      <c r="H93" s="238"/>
      <c r="I93" s="1">
        <v>86</v>
      </c>
      <c r="J93" s="137">
        <v>1163952869</v>
      </c>
      <c r="K93" s="7">
        <v>1106651395</v>
      </c>
    </row>
    <row r="94" spans="1:11" ht="12.75">
      <c r="A94" s="236" t="s">
        <v>244</v>
      </c>
      <c r="B94" s="237"/>
      <c r="C94" s="237"/>
      <c r="D94" s="237"/>
      <c r="E94" s="237"/>
      <c r="F94" s="237"/>
      <c r="G94" s="237"/>
      <c r="H94" s="238"/>
      <c r="I94" s="1">
        <v>87</v>
      </c>
      <c r="J94" s="7"/>
      <c r="K94" s="7"/>
    </row>
    <row r="95" spans="1:11" ht="12.75">
      <c r="A95" s="236" t="s">
        <v>245</v>
      </c>
      <c r="B95" s="237"/>
      <c r="C95" s="237"/>
      <c r="D95" s="237"/>
      <c r="E95" s="237"/>
      <c r="F95" s="237"/>
      <c r="G95" s="237"/>
      <c r="H95" s="238"/>
      <c r="I95" s="1">
        <v>88</v>
      </c>
      <c r="J95" s="7"/>
      <c r="K95" s="7"/>
    </row>
    <row r="96" spans="1:11" ht="12.75">
      <c r="A96" s="236" t="s">
        <v>246</v>
      </c>
      <c r="B96" s="237"/>
      <c r="C96" s="237"/>
      <c r="D96" s="237"/>
      <c r="E96" s="237"/>
      <c r="F96" s="237"/>
      <c r="G96" s="237"/>
      <c r="H96" s="238"/>
      <c r="I96" s="1">
        <v>89</v>
      </c>
      <c r="J96" s="7"/>
      <c r="K96" s="7"/>
    </row>
    <row r="97" spans="1:11" ht="12.75">
      <c r="A97" s="236" t="s">
        <v>94</v>
      </c>
      <c r="B97" s="237"/>
      <c r="C97" s="237"/>
      <c r="D97" s="237"/>
      <c r="E97" s="237"/>
      <c r="F97" s="237"/>
      <c r="G97" s="237"/>
      <c r="H97" s="238"/>
      <c r="I97" s="1">
        <v>90</v>
      </c>
      <c r="J97" s="7"/>
      <c r="K97" s="7"/>
    </row>
    <row r="98" spans="1:11" ht="12.75">
      <c r="A98" s="236" t="s">
        <v>92</v>
      </c>
      <c r="B98" s="237"/>
      <c r="C98" s="237"/>
      <c r="D98" s="237"/>
      <c r="E98" s="237"/>
      <c r="F98" s="237"/>
      <c r="G98" s="237"/>
      <c r="H98" s="238"/>
      <c r="I98" s="1">
        <v>91</v>
      </c>
      <c r="J98" s="7"/>
      <c r="K98" s="7"/>
    </row>
    <row r="99" spans="1:11" ht="12.75">
      <c r="A99" s="236" t="s">
        <v>93</v>
      </c>
      <c r="B99" s="237"/>
      <c r="C99" s="237"/>
      <c r="D99" s="237"/>
      <c r="E99" s="237"/>
      <c r="F99" s="237"/>
      <c r="G99" s="237"/>
      <c r="H99" s="238"/>
      <c r="I99" s="1">
        <v>92</v>
      </c>
      <c r="J99" s="7"/>
      <c r="K99" s="7"/>
    </row>
    <row r="100" spans="1:11" ht="12.75">
      <c r="A100" s="225" t="s">
        <v>21</v>
      </c>
      <c r="B100" s="226"/>
      <c r="C100" s="226"/>
      <c r="D100" s="226"/>
      <c r="E100" s="226"/>
      <c r="F100" s="226"/>
      <c r="G100" s="226"/>
      <c r="H100" s="227"/>
      <c r="I100" s="1">
        <v>93</v>
      </c>
      <c r="J100" s="132">
        <f>SUM(J101:J112)</f>
        <v>251503938</v>
      </c>
      <c r="K100" s="132">
        <f>SUM(K101:K112)</f>
        <v>153489558</v>
      </c>
    </row>
    <row r="101" spans="1:11" ht="12.75">
      <c r="A101" s="236" t="s">
        <v>132</v>
      </c>
      <c r="B101" s="237"/>
      <c r="C101" s="237"/>
      <c r="D101" s="237"/>
      <c r="E101" s="237"/>
      <c r="F101" s="237"/>
      <c r="G101" s="237"/>
      <c r="H101" s="238"/>
      <c r="I101" s="1">
        <v>94</v>
      </c>
      <c r="J101" s="7"/>
      <c r="K101" s="7"/>
    </row>
    <row r="102" spans="1:11" ht="12.75">
      <c r="A102" s="236" t="s">
        <v>243</v>
      </c>
      <c r="B102" s="237"/>
      <c r="C102" s="237"/>
      <c r="D102" s="237"/>
      <c r="E102" s="237"/>
      <c r="F102" s="237"/>
      <c r="G102" s="237"/>
      <c r="H102" s="238"/>
      <c r="I102" s="1">
        <v>95</v>
      </c>
      <c r="J102" s="7"/>
      <c r="K102" s="7"/>
    </row>
    <row r="103" spans="1:11" ht="12.75">
      <c r="A103" s="236" t="s">
        <v>0</v>
      </c>
      <c r="B103" s="237"/>
      <c r="C103" s="237"/>
      <c r="D103" s="237"/>
      <c r="E103" s="237"/>
      <c r="F103" s="237"/>
      <c r="G103" s="237"/>
      <c r="H103" s="238"/>
      <c r="I103" s="1">
        <v>96</v>
      </c>
      <c r="J103" s="137">
        <v>162743103</v>
      </c>
      <c r="K103" s="7">
        <v>66715088</v>
      </c>
    </row>
    <row r="104" spans="1:11" ht="12.75">
      <c r="A104" s="236" t="s">
        <v>244</v>
      </c>
      <c r="B104" s="237"/>
      <c r="C104" s="237"/>
      <c r="D104" s="237"/>
      <c r="E104" s="237"/>
      <c r="F104" s="237"/>
      <c r="G104" s="237"/>
      <c r="H104" s="238"/>
      <c r="I104" s="1">
        <v>97</v>
      </c>
      <c r="J104" s="137">
        <v>6574693</v>
      </c>
      <c r="K104" s="7">
        <v>8061167</v>
      </c>
    </row>
    <row r="105" spans="1:11" ht="12.75">
      <c r="A105" s="236" t="s">
        <v>245</v>
      </c>
      <c r="B105" s="237"/>
      <c r="C105" s="237"/>
      <c r="D105" s="237"/>
      <c r="E105" s="237"/>
      <c r="F105" s="237"/>
      <c r="G105" s="237"/>
      <c r="H105" s="238"/>
      <c r="I105" s="1">
        <v>98</v>
      </c>
      <c r="J105" s="137">
        <v>51019601</v>
      </c>
      <c r="K105" s="7">
        <v>49871190</v>
      </c>
    </row>
    <row r="106" spans="1:11" ht="12.75">
      <c r="A106" s="236" t="s">
        <v>246</v>
      </c>
      <c r="B106" s="237"/>
      <c r="C106" s="237"/>
      <c r="D106" s="237"/>
      <c r="E106" s="237"/>
      <c r="F106" s="237"/>
      <c r="G106" s="237"/>
      <c r="H106" s="238"/>
      <c r="I106" s="1">
        <v>99</v>
      </c>
      <c r="J106" s="137"/>
      <c r="K106" s="7"/>
    </row>
    <row r="107" spans="1:11" ht="12.75">
      <c r="A107" s="236" t="s">
        <v>94</v>
      </c>
      <c r="B107" s="237"/>
      <c r="C107" s="237"/>
      <c r="D107" s="237"/>
      <c r="E107" s="237"/>
      <c r="F107" s="237"/>
      <c r="G107" s="237"/>
      <c r="H107" s="238"/>
      <c r="I107" s="1">
        <v>100</v>
      </c>
      <c r="J107" s="137"/>
      <c r="K107" s="7"/>
    </row>
    <row r="108" spans="1:11" ht="12.75">
      <c r="A108" s="236" t="s">
        <v>95</v>
      </c>
      <c r="B108" s="237"/>
      <c r="C108" s="237"/>
      <c r="D108" s="237"/>
      <c r="E108" s="237"/>
      <c r="F108" s="237"/>
      <c r="G108" s="237"/>
      <c r="H108" s="238"/>
      <c r="I108" s="1">
        <v>101</v>
      </c>
      <c r="J108" s="137">
        <v>3822833</v>
      </c>
      <c r="K108" s="7">
        <v>3957604</v>
      </c>
    </row>
    <row r="109" spans="1:11" ht="12.75">
      <c r="A109" s="236" t="s">
        <v>96</v>
      </c>
      <c r="B109" s="237"/>
      <c r="C109" s="237"/>
      <c r="D109" s="237"/>
      <c r="E109" s="237"/>
      <c r="F109" s="237"/>
      <c r="G109" s="237"/>
      <c r="H109" s="238"/>
      <c r="I109" s="1">
        <v>102</v>
      </c>
      <c r="J109" s="137">
        <v>3295108</v>
      </c>
      <c r="K109" s="7">
        <v>7035403</v>
      </c>
    </row>
    <row r="110" spans="1:11" ht="12.75">
      <c r="A110" s="236" t="s">
        <v>99</v>
      </c>
      <c r="B110" s="237"/>
      <c r="C110" s="237"/>
      <c r="D110" s="237"/>
      <c r="E110" s="237"/>
      <c r="F110" s="237"/>
      <c r="G110" s="237"/>
      <c r="H110" s="238"/>
      <c r="I110" s="1">
        <v>103</v>
      </c>
      <c r="J110" s="137">
        <v>1851152</v>
      </c>
      <c r="K110" s="7">
        <v>1822789</v>
      </c>
    </row>
    <row r="111" spans="1:11" ht="12.75">
      <c r="A111" s="236" t="s">
        <v>97</v>
      </c>
      <c r="B111" s="237"/>
      <c r="C111" s="237"/>
      <c r="D111" s="237"/>
      <c r="E111" s="237"/>
      <c r="F111" s="237"/>
      <c r="G111" s="237"/>
      <c r="H111" s="238"/>
      <c r="I111" s="1">
        <v>104</v>
      </c>
      <c r="J111" s="137"/>
      <c r="K111" s="7"/>
    </row>
    <row r="112" spans="1:11" ht="12.75">
      <c r="A112" s="236" t="s">
        <v>98</v>
      </c>
      <c r="B112" s="237"/>
      <c r="C112" s="237"/>
      <c r="D112" s="237"/>
      <c r="E112" s="237"/>
      <c r="F112" s="237"/>
      <c r="G112" s="237"/>
      <c r="H112" s="238"/>
      <c r="I112" s="1">
        <v>105</v>
      </c>
      <c r="J112" s="137">
        <v>22197448</v>
      </c>
      <c r="K112" s="7">
        <v>16026317</v>
      </c>
    </row>
    <row r="113" spans="1:11" ht="12.75">
      <c r="A113" s="225" t="s">
        <v>1</v>
      </c>
      <c r="B113" s="226"/>
      <c r="C113" s="226"/>
      <c r="D113" s="226"/>
      <c r="E113" s="226"/>
      <c r="F113" s="226"/>
      <c r="G113" s="226"/>
      <c r="H113" s="227"/>
      <c r="I113" s="1">
        <v>106</v>
      </c>
      <c r="J113" s="137">
        <v>8442442</v>
      </c>
      <c r="K113" s="133">
        <v>10998751</v>
      </c>
    </row>
    <row r="114" spans="1:11" ht="12.75">
      <c r="A114" s="225" t="s">
        <v>25</v>
      </c>
      <c r="B114" s="226"/>
      <c r="C114" s="226"/>
      <c r="D114" s="226"/>
      <c r="E114" s="226"/>
      <c r="F114" s="226"/>
      <c r="G114" s="226"/>
      <c r="H114" s="227"/>
      <c r="I114" s="1">
        <v>107</v>
      </c>
      <c r="J114" s="131">
        <f>J69+J86+J90+J100+J113</f>
        <v>2881152121</v>
      </c>
      <c r="K114" s="131">
        <f>K69+K86+K90+K100+K113</f>
        <v>2808798230</v>
      </c>
    </row>
    <row r="115" spans="1:11" ht="12.75">
      <c r="A115" s="250" t="s">
        <v>57</v>
      </c>
      <c r="B115" s="251"/>
      <c r="C115" s="251"/>
      <c r="D115" s="251"/>
      <c r="E115" s="251"/>
      <c r="F115" s="251"/>
      <c r="G115" s="251"/>
      <c r="H115" s="252"/>
      <c r="I115" s="2">
        <v>108</v>
      </c>
      <c r="J115" s="8"/>
      <c r="K115" s="8"/>
    </row>
    <row r="116" spans="1:11" ht="12.75">
      <c r="A116" s="242" t="s">
        <v>310</v>
      </c>
      <c r="B116" s="253"/>
      <c r="C116" s="253"/>
      <c r="D116" s="253"/>
      <c r="E116" s="253"/>
      <c r="F116" s="253"/>
      <c r="G116" s="253"/>
      <c r="H116" s="253"/>
      <c r="I116" s="254"/>
      <c r="J116" s="254"/>
      <c r="K116" s="255"/>
    </row>
    <row r="117" spans="1:11" ht="12.75">
      <c r="A117" s="222" t="s">
        <v>186</v>
      </c>
      <c r="B117" s="223"/>
      <c r="C117" s="223"/>
      <c r="D117" s="223"/>
      <c r="E117" s="223"/>
      <c r="F117" s="223"/>
      <c r="G117" s="223"/>
      <c r="H117" s="223"/>
      <c r="I117" s="256"/>
      <c r="J117" s="256"/>
      <c r="K117" s="257"/>
    </row>
    <row r="118" spans="1:11" ht="12.75">
      <c r="A118" s="236" t="s">
        <v>8</v>
      </c>
      <c r="B118" s="237"/>
      <c r="C118" s="237"/>
      <c r="D118" s="237"/>
      <c r="E118" s="237"/>
      <c r="F118" s="237"/>
      <c r="G118" s="237"/>
      <c r="H118" s="238"/>
      <c r="I118" s="1">
        <v>109</v>
      </c>
      <c r="J118" s="137">
        <v>1437636904</v>
      </c>
      <c r="K118" s="7">
        <f>K69-K119</f>
        <v>1517814764</v>
      </c>
    </row>
    <row r="119" spans="1:11" ht="12.75">
      <c r="A119" s="258" t="s">
        <v>9</v>
      </c>
      <c r="B119" s="259"/>
      <c r="C119" s="259"/>
      <c r="D119" s="259"/>
      <c r="E119" s="259"/>
      <c r="F119" s="259"/>
      <c r="G119" s="259"/>
      <c r="H119" s="260"/>
      <c r="I119" s="4">
        <v>110</v>
      </c>
      <c r="J119" s="143">
        <v>13420173</v>
      </c>
      <c r="K119" s="7">
        <f>K85</f>
        <v>13392218</v>
      </c>
    </row>
    <row r="120" spans="1:11" ht="12.75">
      <c r="A120" s="261" t="s">
        <v>311</v>
      </c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</row>
    <row r="121" spans="1:11" ht="12.75">
      <c r="A121" s="248"/>
      <c r="B121" s="249"/>
      <c r="C121" s="249"/>
      <c r="D121" s="249"/>
      <c r="E121" s="249"/>
      <c r="F121" s="249"/>
      <c r="G121" s="249"/>
      <c r="H121" s="249"/>
      <c r="I121" s="249"/>
      <c r="J121" s="249"/>
      <c r="K121" s="24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06" zoomScaleSheetLayoutView="106" zoomScalePageLayoutView="0" workbookViewId="0" topLeftCell="A28">
      <selection activeCell="N40" sqref="N4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72" t="s">
        <v>340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3" ht="12.75" customHeight="1">
      <c r="A3" s="263" t="s">
        <v>337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23.25">
      <c r="A4" s="264" t="s">
        <v>59</v>
      </c>
      <c r="B4" s="264"/>
      <c r="C4" s="264"/>
      <c r="D4" s="264"/>
      <c r="E4" s="264"/>
      <c r="F4" s="264"/>
      <c r="G4" s="264"/>
      <c r="H4" s="264"/>
      <c r="I4" s="58" t="s">
        <v>279</v>
      </c>
      <c r="J4" s="265" t="s">
        <v>319</v>
      </c>
      <c r="K4" s="265"/>
      <c r="L4" s="265" t="s">
        <v>320</v>
      </c>
      <c r="M4" s="265"/>
    </row>
    <row r="5" spans="1:13" ht="22.5">
      <c r="A5" s="264"/>
      <c r="B5" s="264"/>
      <c r="C5" s="264"/>
      <c r="D5" s="264"/>
      <c r="E5" s="264"/>
      <c r="F5" s="264"/>
      <c r="G5" s="264"/>
      <c r="H5" s="264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65">
        <v>1</v>
      </c>
      <c r="B6" s="265"/>
      <c r="C6" s="265"/>
      <c r="D6" s="265"/>
      <c r="E6" s="265"/>
      <c r="F6" s="265"/>
      <c r="G6" s="265"/>
      <c r="H6" s="26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22" t="s">
        <v>26</v>
      </c>
      <c r="B7" s="223"/>
      <c r="C7" s="223"/>
      <c r="D7" s="223"/>
      <c r="E7" s="223"/>
      <c r="F7" s="223"/>
      <c r="G7" s="223"/>
      <c r="H7" s="224"/>
      <c r="I7" s="3">
        <v>111</v>
      </c>
      <c r="J7" s="54">
        <f>SUM(J8:J9)</f>
        <v>221510373</v>
      </c>
      <c r="K7" s="54">
        <f>SUM(K8:K9)</f>
        <v>111007174</v>
      </c>
      <c r="L7" s="54">
        <f>SUM(L8:L9)</f>
        <v>303543166</v>
      </c>
      <c r="M7" s="54">
        <f>SUM(M8:M9)</f>
        <v>206764318</v>
      </c>
    </row>
    <row r="8" spans="1:13" ht="12.75">
      <c r="A8" s="225" t="s">
        <v>152</v>
      </c>
      <c r="B8" s="226"/>
      <c r="C8" s="226"/>
      <c r="D8" s="226"/>
      <c r="E8" s="226"/>
      <c r="F8" s="226"/>
      <c r="G8" s="226"/>
      <c r="H8" s="227"/>
      <c r="I8" s="1">
        <v>112</v>
      </c>
      <c r="J8" s="7">
        <v>220335784</v>
      </c>
      <c r="K8" s="7">
        <v>109935297</v>
      </c>
      <c r="L8" s="7">
        <v>190766359</v>
      </c>
      <c r="M8" s="7">
        <f>L8-90837962</f>
        <v>99928397</v>
      </c>
    </row>
    <row r="9" spans="1:13" ht="12.75">
      <c r="A9" s="225" t="s">
        <v>103</v>
      </c>
      <c r="B9" s="226"/>
      <c r="C9" s="226"/>
      <c r="D9" s="226"/>
      <c r="E9" s="226"/>
      <c r="F9" s="226"/>
      <c r="G9" s="226"/>
      <c r="H9" s="227"/>
      <c r="I9" s="1">
        <v>113</v>
      </c>
      <c r="J9" s="7">
        <v>1174589</v>
      </c>
      <c r="K9" s="7">
        <v>1071877</v>
      </c>
      <c r="L9" s="7">
        <v>112776807</v>
      </c>
      <c r="M9" s="7">
        <f>L9-5940886</f>
        <v>106835921</v>
      </c>
    </row>
    <row r="10" spans="1:13" ht="12.75">
      <c r="A10" s="225" t="s">
        <v>12</v>
      </c>
      <c r="B10" s="226"/>
      <c r="C10" s="226"/>
      <c r="D10" s="226"/>
      <c r="E10" s="226"/>
      <c r="F10" s="226"/>
      <c r="G10" s="226"/>
      <c r="H10" s="227"/>
      <c r="I10" s="1">
        <v>114</v>
      </c>
      <c r="J10" s="53">
        <f>J11+J12+J16+J20+J21+J22+J25+J26</f>
        <v>234314546</v>
      </c>
      <c r="K10" s="53">
        <f>K11+K12+K16+K20+K21+K22+K25+K26</f>
        <v>122787650</v>
      </c>
      <c r="L10" s="53">
        <f>L11+L12+L16+L20+L21+L22+L25+L26</f>
        <v>256884947</v>
      </c>
      <c r="M10" s="53">
        <f>M11+M12+M16+M20+M21+M22+M25+M26</f>
        <v>146242387</v>
      </c>
    </row>
    <row r="11" spans="1:13" ht="12.75">
      <c r="A11" s="225" t="s">
        <v>104</v>
      </c>
      <c r="B11" s="226"/>
      <c r="C11" s="226"/>
      <c r="D11" s="226"/>
      <c r="E11" s="226"/>
      <c r="F11" s="226"/>
      <c r="G11" s="226"/>
      <c r="H11" s="227"/>
      <c r="I11" s="1">
        <v>115</v>
      </c>
      <c r="J11" s="7"/>
      <c r="K11" s="7"/>
      <c r="L11" s="7"/>
      <c r="M11" s="7"/>
    </row>
    <row r="12" spans="1:13" ht="12.75">
      <c r="A12" s="225" t="s">
        <v>22</v>
      </c>
      <c r="B12" s="226"/>
      <c r="C12" s="226"/>
      <c r="D12" s="226"/>
      <c r="E12" s="226"/>
      <c r="F12" s="226"/>
      <c r="G12" s="226"/>
      <c r="H12" s="227"/>
      <c r="I12" s="1">
        <v>116</v>
      </c>
      <c r="J12" s="53">
        <f>SUM(J13:J15)</f>
        <v>69232643</v>
      </c>
      <c r="K12" s="53">
        <f>SUM(K13:K15)</f>
        <v>44706809</v>
      </c>
      <c r="L12" s="53">
        <f>SUM(L13:L15)</f>
        <v>99103924</v>
      </c>
      <c r="M12" s="53">
        <f>SUM(M13:M15)</f>
        <v>60297092</v>
      </c>
    </row>
    <row r="13" spans="1:13" ht="12.75">
      <c r="A13" s="236" t="s">
        <v>146</v>
      </c>
      <c r="B13" s="237"/>
      <c r="C13" s="237"/>
      <c r="D13" s="237"/>
      <c r="E13" s="237"/>
      <c r="F13" s="237"/>
      <c r="G13" s="237"/>
      <c r="H13" s="238"/>
      <c r="I13" s="1">
        <v>117</v>
      </c>
      <c r="J13" s="7">
        <v>32545171</v>
      </c>
      <c r="K13" s="7">
        <v>18695661</v>
      </c>
      <c r="L13" s="7">
        <v>53113790</v>
      </c>
      <c r="M13" s="7">
        <f>L13-15241825</f>
        <v>37871965</v>
      </c>
    </row>
    <row r="14" spans="1:13" ht="12.75">
      <c r="A14" s="236" t="s">
        <v>147</v>
      </c>
      <c r="B14" s="237"/>
      <c r="C14" s="237"/>
      <c r="D14" s="237"/>
      <c r="E14" s="237"/>
      <c r="F14" s="237"/>
      <c r="G14" s="237"/>
      <c r="H14" s="238"/>
      <c r="I14" s="1">
        <v>118</v>
      </c>
      <c r="J14" s="7"/>
      <c r="K14" s="7"/>
      <c r="L14" s="7"/>
      <c r="M14" s="7">
        <f>L14-0</f>
        <v>0</v>
      </c>
    </row>
    <row r="15" spans="1:13" ht="12.75">
      <c r="A15" s="236" t="s">
        <v>61</v>
      </c>
      <c r="B15" s="237"/>
      <c r="C15" s="237"/>
      <c r="D15" s="237"/>
      <c r="E15" s="237"/>
      <c r="F15" s="237"/>
      <c r="G15" s="237"/>
      <c r="H15" s="238"/>
      <c r="I15" s="1">
        <v>119</v>
      </c>
      <c r="J15" s="7">
        <v>36687472</v>
      </c>
      <c r="K15" s="7">
        <v>26011148</v>
      </c>
      <c r="L15" s="7">
        <v>45990134</v>
      </c>
      <c r="M15" s="7">
        <f>L15-23565007</f>
        <v>22425127</v>
      </c>
    </row>
    <row r="16" spans="1:13" ht="12.75">
      <c r="A16" s="225" t="s">
        <v>23</v>
      </c>
      <c r="B16" s="226"/>
      <c r="C16" s="226"/>
      <c r="D16" s="226"/>
      <c r="E16" s="226"/>
      <c r="F16" s="226"/>
      <c r="G16" s="226"/>
      <c r="H16" s="227"/>
      <c r="I16" s="1">
        <v>120</v>
      </c>
      <c r="J16" s="53">
        <f>SUM(J17:J19)</f>
        <v>61596796</v>
      </c>
      <c r="K16" s="53">
        <f>SUM(K17:K19)</f>
        <v>31087066</v>
      </c>
      <c r="L16" s="53">
        <f>SUM(L17:L19)</f>
        <v>61972580</v>
      </c>
      <c r="M16" s="53">
        <f>SUM(M17:M19)</f>
        <v>31115060</v>
      </c>
    </row>
    <row r="17" spans="1:13" ht="12.75">
      <c r="A17" s="236" t="s">
        <v>62</v>
      </c>
      <c r="B17" s="237"/>
      <c r="C17" s="237"/>
      <c r="D17" s="237"/>
      <c r="E17" s="237"/>
      <c r="F17" s="237"/>
      <c r="G17" s="237"/>
      <c r="H17" s="238"/>
      <c r="I17" s="1">
        <v>121</v>
      </c>
      <c r="J17" s="7">
        <v>48503674</v>
      </c>
      <c r="K17" s="7">
        <v>24151855</v>
      </c>
      <c r="L17" s="7">
        <v>50510883</v>
      </c>
      <c r="M17" s="7">
        <f>L17-25884617</f>
        <v>24626266</v>
      </c>
    </row>
    <row r="18" spans="1:13" ht="12.75">
      <c r="A18" s="236" t="s">
        <v>63</v>
      </c>
      <c r="B18" s="237"/>
      <c r="C18" s="237"/>
      <c r="D18" s="237"/>
      <c r="E18" s="237"/>
      <c r="F18" s="237"/>
      <c r="G18" s="237"/>
      <c r="H18" s="238"/>
      <c r="I18" s="1">
        <v>122</v>
      </c>
      <c r="J18" s="7">
        <v>9923151</v>
      </c>
      <c r="K18" s="7">
        <v>5365028</v>
      </c>
      <c r="L18" s="7">
        <v>8130973</v>
      </c>
      <c r="M18" s="7">
        <f>L18-3381294</f>
        <v>4749679</v>
      </c>
    </row>
    <row r="19" spans="1:13" ht="12.75">
      <c r="A19" s="236" t="s">
        <v>64</v>
      </c>
      <c r="B19" s="237"/>
      <c r="C19" s="237"/>
      <c r="D19" s="237"/>
      <c r="E19" s="237"/>
      <c r="F19" s="237"/>
      <c r="G19" s="237"/>
      <c r="H19" s="238"/>
      <c r="I19" s="1">
        <v>123</v>
      </c>
      <c r="J19" s="7">
        <v>3169971</v>
      </c>
      <c r="K19" s="7">
        <v>1570183</v>
      </c>
      <c r="L19" s="7">
        <v>3330724</v>
      </c>
      <c r="M19" s="7">
        <f>L19-1591609</f>
        <v>1739115</v>
      </c>
    </row>
    <row r="20" spans="1:13" ht="12.75">
      <c r="A20" s="225" t="s">
        <v>105</v>
      </c>
      <c r="B20" s="226"/>
      <c r="C20" s="226"/>
      <c r="D20" s="226"/>
      <c r="E20" s="226"/>
      <c r="F20" s="226"/>
      <c r="G20" s="226"/>
      <c r="H20" s="227"/>
      <c r="I20" s="1">
        <v>124</v>
      </c>
      <c r="J20" s="7">
        <v>74668405</v>
      </c>
      <c r="K20" s="7">
        <v>37313079</v>
      </c>
      <c r="L20" s="7">
        <v>59453840</v>
      </c>
      <c r="M20" s="7">
        <f>L20-29909223</f>
        <v>29544617</v>
      </c>
    </row>
    <row r="21" spans="1:13" ht="12.75">
      <c r="A21" s="225" t="s">
        <v>106</v>
      </c>
      <c r="B21" s="226"/>
      <c r="C21" s="226"/>
      <c r="D21" s="226"/>
      <c r="E21" s="226"/>
      <c r="F21" s="226"/>
      <c r="G21" s="226"/>
      <c r="H21" s="227"/>
      <c r="I21" s="1">
        <v>125</v>
      </c>
      <c r="J21" s="7">
        <v>2032183</v>
      </c>
      <c r="K21" s="7">
        <v>2032183</v>
      </c>
      <c r="L21" s="7"/>
      <c r="M21" s="7"/>
    </row>
    <row r="22" spans="1:13" ht="12.75">
      <c r="A22" s="225" t="s">
        <v>24</v>
      </c>
      <c r="B22" s="226"/>
      <c r="C22" s="226"/>
      <c r="D22" s="226"/>
      <c r="E22" s="226"/>
      <c r="F22" s="226"/>
      <c r="G22" s="226"/>
      <c r="H22" s="227"/>
      <c r="I22" s="1">
        <v>126</v>
      </c>
      <c r="J22" s="53"/>
      <c r="K22" s="53">
        <f>SUM(K23:K24)</f>
        <v>0</v>
      </c>
      <c r="L22" s="53"/>
      <c r="M22" s="53">
        <f>SUM(M23:M24)</f>
        <v>0</v>
      </c>
    </row>
    <row r="23" spans="1:13" ht="12.75">
      <c r="A23" s="236" t="s">
        <v>137</v>
      </c>
      <c r="B23" s="237"/>
      <c r="C23" s="237"/>
      <c r="D23" s="237"/>
      <c r="E23" s="237"/>
      <c r="F23" s="237"/>
      <c r="G23" s="237"/>
      <c r="H23" s="238"/>
      <c r="I23" s="1">
        <v>127</v>
      </c>
      <c r="J23" s="126"/>
      <c r="K23" s="7">
        <f>J23</f>
        <v>0</v>
      </c>
      <c r="L23" s="7"/>
      <c r="M23" s="7"/>
    </row>
    <row r="24" spans="1:13" ht="12.75">
      <c r="A24" s="236" t="s">
        <v>138</v>
      </c>
      <c r="B24" s="237"/>
      <c r="C24" s="237"/>
      <c r="D24" s="237"/>
      <c r="E24" s="237"/>
      <c r="F24" s="237"/>
      <c r="G24" s="237"/>
      <c r="H24" s="238"/>
      <c r="I24" s="1">
        <v>128</v>
      </c>
      <c r="J24" s="7"/>
      <c r="K24" s="7"/>
      <c r="L24" s="7"/>
      <c r="M24" s="7"/>
    </row>
    <row r="25" spans="1:13" ht="12.75">
      <c r="A25" s="225" t="s">
        <v>107</v>
      </c>
      <c r="B25" s="226"/>
      <c r="C25" s="226"/>
      <c r="D25" s="226"/>
      <c r="E25" s="226"/>
      <c r="F25" s="226"/>
      <c r="G25" s="226"/>
      <c r="H25" s="227"/>
      <c r="I25" s="1">
        <v>129</v>
      </c>
      <c r="J25" s="7"/>
      <c r="K25" s="7"/>
      <c r="L25" s="7"/>
      <c r="M25" s="7"/>
    </row>
    <row r="26" spans="1:13" ht="12.75">
      <c r="A26" s="225" t="s">
        <v>50</v>
      </c>
      <c r="B26" s="226"/>
      <c r="C26" s="226"/>
      <c r="D26" s="226"/>
      <c r="E26" s="226"/>
      <c r="F26" s="226"/>
      <c r="G26" s="226"/>
      <c r="H26" s="227"/>
      <c r="I26" s="1">
        <v>130</v>
      </c>
      <c r="J26" s="7">
        <v>26784519</v>
      </c>
      <c r="K26" s="7">
        <v>7648513</v>
      </c>
      <c r="L26" s="7">
        <v>36354603</v>
      </c>
      <c r="M26" s="7">
        <f>L26-11068985</f>
        <v>25285618</v>
      </c>
    </row>
    <row r="27" spans="1:13" ht="12.75">
      <c r="A27" s="225" t="s">
        <v>213</v>
      </c>
      <c r="B27" s="226"/>
      <c r="C27" s="226"/>
      <c r="D27" s="226"/>
      <c r="E27" s="226"/>
      <c r="F27" s="226"/>
      <c r="G27" s="226"/>
      <c r="H27" s="227"/>
      <c r="I27" s="1">
        <v>131</v>
      </c>
      <c r="J27" s="53">
        <f>SUM(J28:J32)</f>
        <v>5955739</v>
      </c>
      <c r="K27" s="53">
        <f>SUM(K28:K32)</f>
        <v>3017528</v>
      </c>
      <c r="L27" s="53">
        <f>SUM(L28:L32)</f>
        <v>1985816</v>
      </c>
      <c r="M27" s="53">
        <f>SUM(M28:M32)</f>
        <v>1589638</v>
      </c>
    </row>
    <row r="28" spans="1:13" ht="12.75">
      <c r="A28" s="225" t="s">
        <v>227</v>
      </c>
      <c r="B28" s="226"/>
      <c r="C28" s="226"/>
      <c r="D28" s="226"/>
      <c r="E28" s="226"/>
      <c r="F28" s="226"/>
      <c r="G28" s="226"/>
      <c r="H28" s="227"/>
      <c r="I28" s="1">
        <v>132</v>
      </c>
      <c r="J28" s="7"/>
      <c r="K28" s="7"/>
      <c r="L28" s="7"/>
      <c r="M28" s="7"/>
    </row>
    <row r="29" spans="1:13" ht="12.75">
      <c r="A29" s="225" t="s">
        <v>155</v>
      </c>
      <c r="B29" s="226"/>
      <c r="C29" s="226"/>
      <c r="D29" s="226"/>
      <c r="E29" s="226"/>
      <c r="F29" s="226"/>
      <c r="G29" s="226"/>
      <c r="H29" s="227"/>
      <c r="I29" s="1">
        <v>133</v>
      </c>
      <c r="J29" s="7">
        <v>5955739</v>
      </c>
      <c r="K29" s="7">
        <v>3017528</v>
      </c>
      <c r="L29" s="7">
        <v>1985816</v>
      </c>
      <c r="M29" s="7">
        <f>L29-396178</f>
        <v>1589638</v>
      </c>
    </row>
    <row r="30" spans="1:13" ht="12.75">
      <c r="A30" s="225" t="s">
        <v>139</v>
      </c>
      <c r="B30" s="226"/>
      <c r="C30" s="226"/>
      <c r="D30" s="226"/>
      <c r="E30" s="226"/>
      <c r="F30" s="226"/>
      <c r="G30" s="226"/>
      <c r="H30" s="227"/>
      <c r="I30" s="1">
        <v>134</v>
      </c>
      <c r="J30" s="7"/>
      <c r="K30" s="7"/>
      <c r="L30" s="7"/>
      <c r="M30" s="7"/>
    </row>
    <row r="31" spans="1:13" ht="12.75">
      <c r="A31" s="225" t="s">
        <v>223</v>
      </c>
      <c r="B31" s="226"/>
      <c r="C31" s="226"/>
      <c r="D31" s="226"/>
      <c r="E31" s="226"/>
      <c r="F31" s="226"/>
      <c r="G31" s="226"/>
      <c r="H31" s="227"/>
      <c r="I31" s="1">
        <v>135</v>
      </c>
      <c r="J31" s="7"/>
      <c r="K31" s="7"/>
      <c r="L31" s="7"/>
      <c r="M31" s="7"/>
    </row>
    <row r="32" spans="1:13" ht="12.75">
      <c r="A32" s="225" t="s">
        <v>140</v>
      </c>
      <c r="B32" s="226"/>
      <c r="C32" s="226"/>
      <c r="D32" s="226"/>
      <c r="E32" s="226"/>
      <c r="F32" s="226"/>
      <c r="G32" s="226"/>
      <c r="H32" s="227"/>
      <c r="I32" s="1">
        <v>136</v>
      </c>
      <c r="J32" s="7"/>
      <c r="K32" s="7"/>
      <c r="L32" s="7"/>
      <c r="M32" s="7"/>
    </row>
    <row r="33" spans="1:13" ht="12.75">
      <c r="A33" s="225" t="s">
        <v>214</v>
      </c>
      <c r="B33" s="226"/>
      <c r="C33" s="226"/>
      <c r="D33" s="226"/>
      <c r="E33" s="226"/>
      <c r="F33" s="226"/>
      <c r="G33" s="226"/>
      <c r="H33" s="227"/>
      <c r="I33" s="1">
        <v>137</v>
      </c>
      <c r="J33" s="53">
        <f>SUM(J34:J37)</f>
        <v>23801540</v>
      </c>
      <c r="K33" s="53">
        <f>SUM(K34:K37)</f>
        <v>10328963</v>
      </c>
      <c r="L33" s="53">
        <f>SUM(L34:L37)</f>
        <v>16869495</v>
      </c>
      <c r="M33" s="53">
        <f>SUM(M34:M37)</f>
        <v>8372465</v>
      </c>
    </row>
    <row r="34" spans="1:13" ht="12.75">
      <c r="A34" s="225" t="s">
        <v>66</v>
      </c>
      <c r="B34" s="226"/>
      <c r="C34" s="226"/>
      <c r="D34" s="226"/>
      <c r="E34" s="226"/>
      <c r="F34" s="226"/>
      <c r="G34" s="226"/>
      <c r="H34" s="227"/>
      <c r="I34" s="1">
        <v>138</v>
      </c>
      <c r="J34" s="7"/>
      <c r="K34" s="7"/>
      <c r="L34" s="7"/>
      <c r="M34" s="7"/>
    </row>
    <row r="35" spans="1:13" ht="12.75">
      <c r="A35" s="225" t="s">
        <v>65</v>
      </c>
      <c r="B35" s="226"/>
      <c r="C35" s="226"/>
      <c r="D35" s="226"/>
      <c r="E35" s="226"/>
      <c r="F35" s="226"/>
      <c r="G35" s="226"/>
      <c r="H35" s="227"/>
      <c r="I35" s="1">
        <v>139</v>
      </c>
      <c r="J35" s="7">
        <v>23801540</v>
      </c>
      <c r="K35" s="7">
        <v>10328963</v>
      </c>
      <c r="L35" s="7">
        <v>16869495</v>
      </c>
      <c r="M35" s="7">
        <f>L35-8497030</f>
        <v>8372465</v>
      </c>
    </row>
    <row r="36" spans="1:13" ht="12.75">
      <c r="A36" s="225" t="s">
        <v>224</v>
      </c>
      <c r="B36" s="226"/>
      <c r="C36" s="226"/>
      <c r="D36" s="226"/>
      <c r="E36" s="226"/>
      <c r="F36" s="226"/>
      <c r="G36" s="226"/>
      <c r="H36" s="227"/>
      <c r="I36" s="1">
        <v>140</v>
      </c>
      <c r="J36" s="7"/>
      <c r="K36" s="7"/>
      <c r="L36" s="7"/>
      <c r="M36" s="7"/>
    </row>
    <row r="37" spans="1:13" ht="12.75">
      <c r="A37" s="225" t="s">
        <v>67</v>
      </c>
      <c r="B37" s="226"/>
      <c r="C37" s="226"/>
      <c r="D37" s="226"/>
      <c r="E37" s="226"/>
      <c r="F37" s="226"/>
      <c r="G37" s="226"/>
      <c r="H37" s="227"/>
      <c r="I37" s="1">
        <v>141</v>
      </c>
      <c r="J37" s="7"/>
      <c r="K37" s="7"/>
      <c r="L37" s="7"/>
      <c r="M37" s="7"/>
    </row>
    <row r="38" spans="1:13" ht="12.75">
      <c r="A38" s="225" t="s">
        <v>195</v>
      </c>
      <c r="B38" s="226"/>
      <c r="C38" s="226"/>
      <c r="D38" s="226"/>
      <c r="E38" s="226"/>
      <c r="F38" s="226"/>
      <c r="G38" s="226"/>
      <c r="H38" s="227"/>
      <c r="I38" s="1">
        <v>142</v>
      </c>
      <c r="J38" s="7"/>
      <c r="K38" s="7"/>
      <c r="L38" s="7"/>
      <c r="M38" s="7"/>
    </row>
    <row r="39" spans="1:13" ht="12.75">
      <c r="A39" s="225" t="s">
        <v>196</v>
      </c>
      <c r="B39" s="226"/>
      <c r="C39" s="226"/>
      <c r="D39" s="226"/>
      <c r="E39" s="226"/>
      <c r="F39" s="226"/>
      <c r="G39" s="226"/>
      <c r="H39" s="227"/>
      <c r="I39" s="1">
        <v>143</v>
      </c>
      <c r="J39" s="7"/>
      <c r="K39" s="7"/>
      <c r="L39" s="7"/>
      <c r="M39" s="7"/>
    </row>
    <row r="40" spans="1:13" ht="12.75">
      <c r="A40" s="225" t="s">
        <v>225</v>
      </c>
      <c r="B40" s="226"/>
      <c r="C40" s="226"/>
      <c r="D40" s="226"/>
      <c r="E40" s="226"/>
      <c r="F40" s="226"/>
      <c r="G40" s="226"/>
      <c r="H40" s="227"/>
      <c r="I40" s="1">
        <v>144</v>
      </c>
      <c r="J40" s="7"/>
      <c r="K40" s="7"/>
      <c r="L40" s="7"/>
      <c r="M40" s="7"/>
    </row>
    <row r="41" spans="1:13" ht="12.75">
      <c r="A41" s="225" t="s">
        <v>226</v>
      </c>
      <c r="B41" s="226"/>
      <c r="C41" s="226"/>
      <c r="D41" s="226"/>
      <c r="E41" s="226"/>
      <c r="F41" s="226"/>
      <c r="G41" s="226"/>
      <c r="H41" s="227"/>
      <c r="I41" s="1">
        <v>145</v>
      </c>
      <c r="J41" s="7"/>
      <c r="K41" s="7"/>
      <c r="L41" s="7"/>
      <c r="M41" s="7"/>
    </row>
    <row r="42" spans="1:13" ht="12.75">
      <c r="A42" s="225" t="s">
        <v>215</v>
      </c>
      <c r="B42" s="226"/>
      <c r="C42" s="226"/>
      <c r="D42" s="226"/>
      <c r="E42" s="226"/>
      <c r="F42" s="226"/>
      <c r="G42" s="226"/>
      <c r="H42" s="227"/>
      <c r="I42" s="1">
        <v>146</v>
      </c>
      <c r="J42" s="53">
        <f>J7+J27+J38+J40</f>
        <v>227466112</v>
      </c>
      <c r="K42" s="53">
        <f>K7+K27+K38+K40</f>
        <v>114024702</v>
      </c>
      <c r="L42" s="53">
        <f>L7+L27+L38+L40</f>
        <v>305528982</v>
      </c>
      <c r="M42" s="53">
        <f>M7+M27+M38+M40</f>
        <v>208353956</v>
      </c>
    </row>
    <row r="43" spans="1:13" ht="12.75">
      <c r="A43" s="225" t="s">
        <v>216</v>
      </c>
      <c r="B43" s="226"/>
      <c r="C43" s="226"/>
      <c r="D43" s="226"/>
      <c r="E43" s="226"/>
      <c r="F43" s="226"/>
      <c r="G43" s="226"/>
      <c r="H43" s="227"/>
      <c r="I43" s="1">
        <v>147</v>
      </c>
      <c r="J43" s="53">
        <f>J10+J33+J39+J41</f>
        <v>258116086</v>
      </c>
      <c r="K43" s="53">
        <f>K10+K33+K39+K41</f>
        <v>133116613</v>
      </c>
      <c r="L43" s="53">
        <f>L10+L33+L39+L41</f>
        <v>273754442</v>
      </c>
      <c r="M43" s="53">
        <f>M10+M33+M39+M41</f>
        <v>154614852</v>
      </c>
    </row>
    <row r="44" spans="1:13" ht="12.75">
      <c r="A44" s="225" t="s">
        <v>236</v>
      </c>
      <c r="B44" s="226"/>
      <c r="C44" s="226"/>
      <c r="D44" s="226"/>
      <c r="E44" s="226"/>
      <c r="F44" s="226"/>
      <c r="G44" s="226"/>
      <c r="H44" s="227"/>
      <c r="I44" s="1">
        <v>148</v>
      </c>
      <c r="J44" s="53">
        <f>J42-J43</f>
        <v>-30649974</v>
      </c>
      <c r="K44" s="53">
        <f>K42-K43</f>
        <v>-19091911</v>
      </c>
      <c r="L44" s="53">
        <f>L42-L43</f>
        <v>31774540</v>
      </c>
      <c r="M44" s="53">
        <f>M42-M43</f>
        <v>53739104</v>
      </c>
    </row>
    <row r="45" spans="1:13" ht="12.75">
      <c r="A45" s="245" t="s">
        <v>218</v>
      </c>
      <c r="B45" s="246"/>
      <c r="C45" s="246"/>
      <c r="D45" s="246"/>
      <c r="E45" s="246"/>
      <c r="F45" s="246"/>
      <c r="G45" s="246"/>
      <c r="H45" s="24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31774540</v>
      </c>
      <c r="M45" s="53">
        <f>IF(M42&gt;M43,M42-M43,0)</f>
        <v>53739104</v>
      </c>
    </row>
    <row r="46" spans="1:13" ht="12.75">
      <c r="A46" s="245" t="s">
        <v>219</v>
      </c>
      <c r="B46" s="246"/>
      <c r="C46" s="246"/>
      <c r="D46" s="246"/>
      <c r="E46" s="246"/>
      <c r="F46" s="246"/>
      <c r="G46" s="246"/>
      <c r="H46" s="247"/>
      <c r="I46" s="1">
        <v>150</v>
      </c>
      <c r="J46" s="53">
        <f>IF(J43&gt;J42,J43-J42,0)</f>
        <v>30649974</v>
      </c>
      <c r="K46" s="53">
        <f>IF(K43&gt;K42,K43-K42,0)</f>
        <v>19091911</v>
      </c>
      <c r="L46" s="53">
        <f>IF(L43&gt;L42,L43-L42,0)</f>
        <v>0</v>
      </c>
      <c r="M46" s="53">
        <f>IF(M43&gt;M42,M43-M42,0)</f>
        <v>0</v>
      </c>
    </row>
    <row r="47" spans="1:13" ht="12.75">
      <c r="A47" s="225" t="s">
        <v>217</v>
      </c>
      <c r="B47" s="226"/>
      <c r="C47" s="226"/>
      <c r="D47" s="226"/>
      <c r="E47" s="226"/>
      <c r="F47" s="226"/>
      <c r="G47" s="226"/>
      <c r="H47" s="227"/>
      <c r="I47" s="1">
        <v>151</v>
      </c>
      <c r="J47" s="7"/>
      <c r="K47" s="7"/>
      <c r="L47" s="7"/>
      <c r="M47" s="7"/>
    </row>
    <row r="48" spans="1:13" ht="12.75">
      <c r="A48" s="225" t="s">
        <v>237</v>
      </c>
      <c r="B48" s="226"/>
      <c r="C48" s="226"/>
      <c r="D48" s="226"/>
      <c r="E48" s="226"/>
      <c r="F48" s="226"/>
      <c r="G48" s="226"/>
      <c r="H48" s="227"/>
      <c r="I48" s="1">
        <v>152</v>
      </c>
      <c r="J48" s="53">
        <f>J44-J47</f>
        <v>-30649974</v>
      </c>
      <c r="K48" s="53">
        <f>K44-K47</f>
        <v>-19091911</v>
      </c>
      <c r="L48" s="53">
        <f>L44-L47</f>
        <v>31774540</v>
      </c>
      <c r="M48" s="53">
        <f>M44-M47</f>
        <v>53739104</v>
      </c>
    </row>
    <row r="49" spans="1:13" ht="12.75">
      <c r="A49" s="245" t="s">
        <v>192</v>
      </c>
      <c r="B49" s="246"/>
      <c r="C49" s="246"/>
      <c r="D49" s="246"/>
      <c r="E49" s="246"/>
      <c r="F49" s="246"/>
      <c r="G49" s="246"/>
      <c r="H49" s="24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31774540</v>
      </c>
      <c r="M49" s="53">
        <f>IF(M48&gt;0,M48,0)</f>
        <v>53739104</v>
      </c>
    </row>
    <row r="50" spans="1:13" ht="12.75">
      <c r="A50" s="269" t="s">
        <v>220</v>
      </c>
      <c r="B50" s="270"/>
      <c r="C50" s="270"/>
      <c r="D50" s="270"/>
      <c r="E50" s="270"/>
      <c r="F50" s="270"/>
      <c r="G50" s="270"/>
      <c r="H50" s="271"/>
      <c r="I50" s="2">
        <v>154</v>
      </c>
      <c r="J50" s="61">
        <f>IF(J48&lt;0,-J48,0)</f>
        <v>30649974</v>
      </c>
      <c r="K50" s="61">
        <f>IF(K48&lt;0,-K48,0)</f>
        <v>19091911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42" t="s">
        <v>312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</row>
    <row r="52" spans="1:13" ht="12.75" customHeight="1">
      <c r="A52" s="222" t="s">
        <v>187</v>
      </c>
      <c r="B52" s="223"/>
      <c r="C52" s="223"/>
      <c r="D52" s="223"/>
      <c r="E52" s="223"/>
      <c r="F52" s="223"/>
      <c r="G52" s="223"/>
      <c r="H52" s="223"/>
      <c r="I52" s="55"/>
      <c r="J52" s="55"/>
      <c r="K52" s="55"/>
      <c r="L52" s="55"/>
      <c r="M52" s="62"/>
    </row>
    <row r="53" spans="1:13" ht="12.75">
      <c r="A53" s="266" t="s">
        <v>234</v>
      </c>
      <c r="B53" s="267"/>
      <c r="C53" s="267"/>
      <c r="D53" s="267"/>
      <c r="E53" s="267"/>
      <c r="F53" s="267"/>
      <c r="G53" s="267"/>
      <c r="H53" s="268"/>
      <c r="I53" s="1">
        <v>155</v>
      </c>
      <c r="J53" s="7">
        <v>-30418060</v>
      </c>
      <c r="K53" s="7">
        <v>-19823112</v>
      </c>
      <c r="L53" s="7">
        <f>L48-L54</f>
        <v>31802495</v>
      </c>
      <c r="M53" s="7">
        <f>M49</f>
        <v>53739104</v>
      </c>
    </row>
    <row r="54" spans="1:13" ht="12.75">
      <c r="A54" s="266" t="s">
        <v>235</v>
      </c>
      <c r="B54" s="267"/>
      <c r="C54" s="267"/>
      <c r="D54" s="267"/>
      <c r="E54" s="267"/>
      <c r="F54" s="267"/>
      <c r="G54" s="267"/>
      <c r="H54" s="268"/>
      <c r="I54" s="1">
        <v>156</v>
      </c>
      <c r="J54" s="8">
        <v>-231914</v>
      </c>
      <c r="K54" s="8">
        <v>731201</v>
      </c>
      <c r="L54" s="8">
        <v>-27955</v>
      </c>
      <c r="M54" s="8">
        <f>L54-713426</f>
        <v>-741381</v>
      </c>
    </row>
    <row r="55" spans="1:13" ht="12.75" customHeight="1">
      <c r="A55" s="242" t="s">
        <v>189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</row>
    <row r="56" spans="1:13" ht="12.75">
      <c r="A56" s="222" t="s">
        <v>204</v>
      </c>
      <c r="B56" s="223"/>
      <c r="C56" s="223"/>
      <c r="D56" s="223"/>
      <c r="E56" s="223"/>
      <c r="F56" s="223"/>
      <c r="G56" s="223"/>
      <c r="H56" s="224"/>
      <c r="I56" s="9">
        <v>157</v>
      </c>
      <c r="J56" s="6">
        <f>J48</f>
        <v>-30649974</v>
      </c>
      <c r="K56" s="6">
        <f>K48</f>
        <v>-19091911</v>
      </c>
      <c r="L56" s="6">
        <f>L48</f>
        <v>31774540</v>
      </c>
      <c r="M56" s="6">
        <f>M48</f>
        <v>53739104</v>
      </c>
    </row>
    <row r="57" spans="1:13" ht="12.75">
      <c r="A57" s="225" t="s">
        <v>221</v>
      </c>
      <c r="B57" s="226"/>
      <c r="C57" s="226"/>
      <c r="D57" s="226"/>
      <c r="E57" s="226"/>
      <c r="F57" s="226"/>
      <c r="G57" s="226"/>
      <c r="H57" s="227"/>
      <c r="I57" s="1">
        <v>158</v>
      </c>
      <c r="J57" s="53">
        <v>-21798443</v>
      </c>
      <c r="K57" s="53">
        <v>-62244606</v>
      </c>
      <c r="L57" s="53">
        <f>SUM(L58:L64)</f>
        <v>-53624595</v>
      </c>
      <c r="M57" s="53">
        <f>SUM(M58:M64)</f>
        <v>-62809337</v>
      </c>
    </row>
    <row r="58" spans="1:13" ht="12.75">
      <c r="A58" s="225" t="s">
        <v>228</v>
      </c>
      <c r="B58" s="226"/>
      <c r="C58" s="226"/>
      <c r="D58" s="226"/>
      <c r="E58" s="226"/>
      <c r="F58" s="226"/>
      <c r="G58" s="226"/>
      <c r="H58" s="227"/>
      <c r="I58" s="1">
        <v>159</v>
      </c>
      <c r="J58" s="7">
        <v>-21798443</v>
      </c>
      <c r="K58" s="7">
        <v>-62244606</v>
      </c>
      <c r="L58" s="7">
        <v>-53624595</v>
      </c>
      <c r="M58" s="7">
        <f>L58-9184742</f>
        <v>-62809337</v>
      </c>
    </row>
    <row r="59" spans="1:13" ht="12.75">
      <c r="A59" s="225" t="s">
        <v>229</v>
      </c>
      <c r="B59" s="226"/>
      <c r="C59" s="226"/>
      <c r="D59" s="226"/>
      <c r="E59" s="226"/>
      <c r="F59" s="226"/>
      <c r="G59" s="226"/>
      <c r="H59" s="227"/>
      <c r="I59" s="1">
        <v>160</v>
      </c>
      <c r="J59" s="7"/>
      <c r="K59" s="7"/>
      <c r="L59" s="7"/>
      <c r="M59" s="7"/>
    </row>
    <row r="60" spans="1:13" ht="12.75">
      <c r="A60" s="225" t="s">
        <v>45</v>
      </c>
      <c r="B60" s="226"/>
      <c r="C60" s="226"/>
      <c r="D60" s="226"/>
      <c r="E60" s="226"/>
      <c r="F60" s="226"/>
      <c r="G60" s="226"/>
      <c r="H60" s="227"/>
      <c r="I60" s="1">
        <v>161</v>
      </c>
      <c r="J60" s="7"/>
      <c r="K60" s="7"/>
      <c r="L60" s="7"/>
      <c r="M60" s="7"/>
    </row>
    <row r="61" spans="1:13" ht="12.75">
      <c r="A61" s="225" t="s">
        <v>230</v>
      </c>
      <c r="B61" s="226"/>
      <c r="C61" s="226"/>
      <c r="D61" s="226"/>
      <c r="E61" s="226"/>
      <c r="F61" s="226"/>
      <c r="G61" s="226"/>
      <c r="H61" s="227"/>
      <c r="I61" s="1">
        <v>162</v>
      </c>
      <c r="J61" s="7"/>
      <c r="K61" s="7"/>
      <c r="L61" s="7"/>
      <c r="M61" s="7"/>
    </row>
    <row r="62" spans="1:13" ht="12.75">
      <c r="A62" s="225" t="s">
        <v>231</v>
      </c>
      <c r="B62" s="226"/>
      <c r="C62" s="226"/>
      <c r="D62" s="226"/>
      <c r="E62" s="226"/>
      <c r="F62" s="226"/>
      <c r="G62" s="226"/>
      <c r="H62" s="227"/>
      <c r="I62" s="1">
        <v>163</v>
      </c>
      <c r="J62" s="7"/>
      <c r="K62" s="7"/>
      <c r="L62" s="7"/>
      <c r="M62" s="7"/>
    </row>
    <row r="63" spans="1:13" ht="12.75">
      <c r="A63" s="225" t="s">
        <v>232</v>
      </c>
      <c r="B63" s="226"/>
      <c r="C63" s="226"/>
      <c r="D63" s="226"/>
      <c r="E63" s="226"/>
      <c r="F63" s="226"/>
      <c r="G63" s="226"/>
      <c r="H63" s="227"/>
      <c r="I63" s="1">
        <v>164</v>
      </c>
      <c r="J63" s="7"/>
      <c r="K63" s="7"/>
      <c r="L63" s="7"/>
      <c r="M63" s="7"/>
    </row>
    <row r="64" spans="1:13" ht="12.75">
      <c r="A64" s="225" t="s">
        <v>233</v>
      </c>
      <c r="B64" s="226"/>
      <c r="C64" s="226"/>
      <c r="D64" s="226"/>
      <c r="E64" s="226"/>
      <c r="F64" s="226"/>
      <c r="G64" s="226"/>
      <c r="H64" s="227"/>
      <c r="I64" s="1">
        <v>165</v>
      </c>
      <c r="J64" s="7"/>
      <c r="K64" s="7"/>
      <c r="L64" s="7"/>
      <c r="M64" s="7"/>
    </row>
    <row r="65" spans="1:13" ht="12.75">
      <c r="A65" s="225" t="s">
        <v>222</v>
      </c>
      <c r="B65" s="226"/>
      <c r="C65" s="226"/>
      <c r="D65" s="226"/>
      <c r="E65" s="226"/>
      <c r="F65" s="226"/>
      <c r="G65" s="226"/>
      <c r="H65" s="227"/>
      <c r="I65" s="1">
        <v>166</v>
      </c>
      <c r="J65" s="7"/>
      <c r="K65" s="7"/>
      <c r="L65" s="7"/>
      <c r="M65" s="7"/>
    </row>
    <row r="66" spans="1:13" ht="12.75">
      <c r="A66" s="225" t="s">
        <v>193</v>
      </c>
      <c r="B66" s="226"/>
      <c r="C66" s="226"/>
      <c r="D66" s="226"/>
      <c r="E66" s="226"/>
      <c r="F66" s="226"/>
      <c r="G66" s="226"/>
      <c r="H66" s="227"/>
      <c r="I66" s="1">
        <v>167</v>
      </c>
      <c r="J66" s="53">
        <v>-21798443</v>
      </c>
      <c r="K66" s="53">
        <v>-62244606</v>
      </c>
      <c r="L66" s="53">
        <f>L57-L65</f>
        <v>-53624595</v>
      </c>
      <c r="M66" s="53">
        <f>M57-M65</f>
        <v>-62809337</v>
      </c>
    </row>
    <row r="67" spans="1:13" ht="12.75">
      <c r="A67" s="225" t="s">
        <v>194</v>
      </c>
      <c r="B67" s="226"/>
      <c r="C67" s="226"/>
      <c r="D67" s="226"/>
      <c r="E67" s="226"/>
      <c r="F67" s="226"/>
      <c r="G67" s="226"/>
      <c r="H67" s="227"/>
      <c r="I67" s="1">
        <v>168</v>
      </c>
      <c r="J67" s="61">
        <v>-52448417</v>
      </c>
      <c r="K67" s="61">
        <v>-81336517</v>
      </c>
      <c r="L67" s="61">
        <f>L56+L66</f>
        <v>-21850055</v>
      </c>
      <c r="M67" s="61">
        <f>M56+M66</f>
        <v>-9070233</v>
      </c>
    </row>
    <row r="68" spans="1:13" ht="12.75" customHeight="1">
      <c r="A68" s="276" t="s">
        <v>313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</row>
    <row r="69" spans="1:13" ht="12.75" customHeight="1">
      <c r="A69" s="278" t="s">
        <v>188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</row>
    <row r="70" spans="1:13" ht="12.75">
      <c r="A70" s="266" t="s">
        <v>234</v>
      </c>
      <c r="B70" s="267"/>
      <c r="C70" s="267"/>
      <c r="D70" s="267"/>
      <c r="E70" s="267"/>
      <c r="F70" s="267"/>
      <c r="G70" s="267"/>
      <c r="H70" s="268"/>
      <c r="I70" s="1">
        <v>169</v>
      </c>
      <c r="J70" s="7">
        <v>-52216503</v>
      </c>
      <c r="K70" s="7">
        <v>-82067718</v>
      </c>
      <c r="L70" s="7">
        <f>L67-L71</f>
        <v>-21822100</v>
      </c>
      <c r="M70" s="7">
        <f>M67-M71</f>
        <v>-8328852</v>
      </c>
    </row>
    <row r="71" spans="1:13" ht="12.75">
      <c r="A71" s="273" t="s">
        <v>235</v>
      </c>
      <c r="B71" s="274"/>
      <c r="C71" s="274"/>
      <c r="D71" s="274"/>
      <c r="E71" s="274"/>
      <c r="F71" s="274"/>
      <c r="G71" s="274"/>
      <c r="H71" s="275"/>
      <c r="I71" s="4">
        <v>170</v>
      </c>
      <c r="J71" s="8">
        <v>-231914</v>
      </c>
      <c r="K71" s="8">
        <v>731201</v>
      </c>
      <c r="L71" s="8">
        <v>-27955</v>
      </c>
      <c r="M71" s="8">
        <f>L71-713426</f>
        <v>-741381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8" sqref="A8:H8"/>
    </sheetView>
  </sheetViews>
  <sheetFormatPr defaultColWidth="9.140625" defaultRowHeight="12.75"/>
  <cols>
    <col min="1" max="7" width="9.140625" style="52" customWidth="1"/>
    <col min="8" max="8" width="6.57421875" style="52" customWidth="1"/>
    <col min="9" max="9" width="7.7109375" style="52" customWidth="1"/>
    <col min="10" max="10" width="10.140625" style="52" customWidth="1"/>
    <col min="11" max="11" width="10.421875" style="52" customWidth="1"/>
    <col min="12" max="16384" width="9.140625" style="52" customWidth="1"/>
  </cols>
  <sheetData>
    <row r="1" spans="1:11" ht="12.75" customHeight="1">
      <c r="A1" s="283" t="s">
        <v>164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 customHeight="1">
      <c r="A2" s="284" t="s">
        <v>340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.75">
      <c r="A3" s="280" t="s">
        <v>338</v>
      </c>
      <c r="B3" s="281"/>
      <c r="C3" s="281"/>
      <c r="D3" s="281"/>
      <c r="E3" s="281"/>
      <c r="F3" s="281"/>
      <c r="G3" s="281"/>
      <c r="H3" s="281"/>
      <c r="I3" s="281"/>
      <c r="J3" s="281"/>
      <c r="K3" s="282"/>
    </row>
    <row r="4" spans="1:11" ht="23.25">
      <c r="A4" s="285" t="s">
        <v>59</v>
      </c>
      <c r="B4" s="285"/>
      <c r="C4" s="285"/>
      <c r="D4" s="285"/>
      <c r="E4" s="285"/>
      <c r="F4" s="285"/>
      <c r="G4" s="285"/>
      <c r="H4" s="285"/>
      <c r="I4" s="66" t="s">
        <v>279</v>
      </c>
      <c r="J4" s="67" t="s">
        <v>319</v>
      </c>
      <c r="K4" s="67" t="s">
        <v>320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68">
        <v>2</v>
      </c>
      <c r="J5" s="69" t="s">
        <v>283</v>
      </c>
      <c r="K5" s="69" t="s">
        <v>284</v>
      </c>
    </row>
    <row r="6" spans="1:11" ht="12.75">
      <c r="A6" s="242" t="s">
        <v>156</v>
      </c>
      <c r="B6" s="253"/>
      <c r="C6" s="253"/>
      <c r="D6" s="253"/>
      <c r="E6" s="253"/>
      <c r="F6" s="253"/>
      <c r="G6" s="253"/>
      <c r="H6" s="253"/>
      <c r="I6" s="287"/>
      <c r="J6" s="287"/>
      <c r="K6" s="288"/>
    </row>
    <row r="7" spans="1:11" ht="12.75">
      <c r="A7" s="236" t="s">
        <v>40</v>
      </c>
      <c r="B7" s="237"/>
      <c r="C7" s="237"/>
      <c r="D7" s="237"/>
      <c r="E7" s="237"/>
      <c r="F7" s="237"/>
      <c r="G7" s="237"/>
      <c r="H7" s="237"/>
      <c r="I7" s="1">
        <v>1</v>
      </c>
      <c r="J7" s="7">
        <v>-30649974</v>
      </c>
      <c r="K7" s="7">
        <v>31774540</v>
      </c>
    </row>
    <row r="8" spans="1:11" ht="12.75">
      <c r="A8" s="236" t="s">
        <v>41</v>
      </c>
      <c r="B8" s="237"/>
      <c r="C8" s="237"/>
      <c r="D8" s="237"/>
      <c r="E8" s="237"/>
      <c r="F8" s="237"/>
      <c r="G8" s="237"/>
      <c r="H8" s="237"/>
      <c r="I8" s="1">
        <v>2</v>
      </c>
      <c r="J8" s="7">
        <v>74668405</v>
      </c>
      <c r="K8" s="7">
        <v>59453840</v>
      </c>
    </row>
    <row r="9" spans="1:11" ht="12.75">
      <c r="A9" s="236" t="s">
        <v>42</v>
      </c>
      <c r="B9" s="237"/>
      <c r="C9" s="237"/>
      <c r="D9" s="237"/>
      <c r="E9" s="237"/>
      <c r="F9" s="237"/>
      <c r="G9" s="237"/>
      <c r="H9" s="237"/>
      <c r="I9" s="1">
        <v>3</v>
      </c>
      <c r="J9" s="7">
        <v>4490011</v>
      </c>
      <c r="K9" s="7">
        <v>569944</v>
      </c>
    </row>
    <row r="10" spans="1:11" ht="12.75">
      <c r="A10" s="236" t="s">
        <v>43</v>
      </c>
      <c r="B10" s="237"/>
      <c r="C10" s="237"/>
      <c r="D10" s="237"/>
      <c r="E10" s="237"/>
      <c r="F10" s="237"/>
      <c r="G10" s="237"/>
      <c r="H10" s="237"/>
      <c r="I10" s="1">
        <v>4</v>
      </c>
      <c r="J10" s="7"/>
      <c r="K10" s="7"/>
    </row>
    <row r="11" spans="1:11" ht="12.75">
      <c r="A11" s="236" t="s">
        <v>44</v>
      </c>
      <c r="B11" s="237"/>
      <c r="C11" s="237"/>
      <c r="D11" s="237"/>
      <c r="E11" s="237"/>
      <c r="F11" s="237"/>
      <c r="G11" s="237"/>
      <c r="H11" s="237"/>
      <c r="I11" s="1">
        <v>5</v>
      </c>
      <c r="J11" s="7"/>
      <c r="K11" s="7">
        <v>968792</v>
      </c>
    </row>
    <row r="12" spans="1:11" ht="12.75">
      <c r="A12" s="236" t="s">
        <v>51</v>
      </c>
      <c r="B12" s="237"/>
      <c r="C12" s="237"/>
      <c r="D12" s="237"/>
      <c r="E12" s="237"/>
      <c r="F12" s="237"/>
      <c r="G12" s="237"/>
      <c r="H12" s="237"/>
      <c r="I12" s="1">
        <v>6</v>
      </c>
      <c r="J12" s="7"/>
      <c r="K12" s="7"/>
    </row>
    <row r="13" spans="1:11" ht="12.75">
      <c r="A13" s="225" t="s">
        <v>157</v>
      </c>
      <c r="B13" s="226"/>
      <c r="C13" s="226"/>
      <c r="D13" s="226"/>
      <c r="E13" s="226"/>
      <c r="F13" s="226"/>
      <c r="G13" s="226"/>
      <c r="H13" s="226"/>
      <c r="I13" s="1">
        <v>7</v>
      </c>
      <c r="J13" s="64">
        <f>SUM(J7:J12)</f>
        <v>48508442</v>
      </c>
      <c r="K13" s="53">
        <f>SUM(K7:K12)</f>
        <v>92767116</v>
      </c>
    </row>
    <row r="14" spans="1:11" ht="12.75">
      <c r="A14" s="236" t="s">
        <v>52</v>
      </c>
      <c r="B14" s="237"/>
      <c r="C14" s="237"/>
      <c r="D14" s="237"/>
      <c r="E14" s="237"/>
      <c r="F14" s="237"/>
      <c r="G14" s="237"/>
      <c r="H14" s="237"/>
      <c r="I14" s="1">
        <v>8</v>
      </c>
      <c r="J14" s="7"/>
      <c r="K14" s="7"/>
    </row>
    <row r="15" spans="1:11" ht="12.75">
      <c r="A15" s="236" t="s">
        <v>53</v>
      </c>
      <c r="B15" s="237"/>
      <c r="C15" s="237"/>
      <c r="D15" s="237"/>
      <c r="E15" s="237"/>
      <c r="F15" s="237"/>
      <c r="G15" s="237"/>
      <c r="H15" s="237"/>
      <c r="I15" s="1">
        <v>9</v>
      </c>
      <c r="J15" s="7">
        <v>3544733</v>
      </c>
      <c r="K15" s="7">
        <v>5017387</v>
      </c>
    </row>
    <row r="16" spans="1:11" ht="12.75">
      <c r="A16" s="236" t="s">
        <v>54</v>
      </c>
      <c r="B16" s="237"/>
      <c r="C16" s="237"/>
      <c r="D16" s="237"/>
      <c r="E16" s="237"/>
      <c r="F16" s="237"/>
      <c r="G16" s="237"/>
      <c r="H16" s="237"/>
      <c r="I16" s="1">
        <v>10</v>
      </c>
      <c r="J16" s="7">
        <v>4865721</v>
      </c>
      <c r="K16" s="7"/>
    </row>
    <row r="17" spans="1:11" ht="12.75">
      <c r="A17" s="236" t="s">
        <v>55</v>
      </c>
      <c r="B17" s="237"/>
      <c r="C17" s="237"/>
      <c r="D17" s="237"/>
      <c r="E17" s="237"/>
      <c r="F17" s="237"/>
      <c r="G17" s="237"/>
      <c r="H17" s="237"/>
      <c r="I17" s="1">
        <v>11</v>
      </c>
      <c r="J17" s="7"/>
      <c r="K17" s="7">
        <v>84291483</v>
      </c>
    </row>
    <row r="18" spans="1:11" ht="12.75">
      <c r="A18" s="225" t="s">
        <v>158</v>
      </c>
      <c r="B18" s="226"/>
      <c r="C18" s="226"/>
      <c r="D18" s="226"/>
      <c r="E18" s="226"/>
      <c r="F18" s="226"/>
      <c r="G18" s="226"/>
      <c r="H18" s="226"/>
      <c r="I18" s="1">
        <v>12</v>
      </c>
      <c r="J18" s="64">
        <f>SUM(J14:J17)</f>
        <v>8410454</v>
      </c>
      <c r="K18" s="53">
        <f>SUM(K14:K17)</f>
        <v>89308870</v>
      </c>
    </row>
    <row r="19" spans="1:11" ht="12.75">
      <c r="A19" s="225" t="s">
        <v>36</v>
      </c>
      <c r="B19" s="226"/>
      <c r="C19" s="226"/>
      <c r="D19" s="226"/>
      <c r="E19" s="226"/>
      <c r="F19" s="226"/>
      <c r="G19" s="226"/>
      <c r="H19" s="226"/>
      <c r="I19" s="1">
        <v>13</v>
      </c>
      <c r="J19" s="64">
        <f>IF(J13&gt;J18,J13-J18,0)</f>
        <v>40097988</v>
      </c>
      <c r="K19" s="53">
        <f>IF(K13&gt;K18,K13-K18,0)</f>
        <v>3458246</v>
      </c>
    </row>
    <row r="20" spans="1:11" ht="12.75">
      <c r="A20" s="225" t="s">
        <v>37</v>
      </c>
      <c r="B20" s="226"/>
      <c r="C20" s="226"/>
      <c r="D20" s="226"/>
      <c r="E20" s="226"/>
      <c r="F20" s="226"/>
      <c r="G20" s="226"/>
      <c r="H20" s="226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42" t="s">
        <v>159</v>
      </c>
      <c r="B21" s="253"/>
      <c r="C21" s="253"/>
      <c r="D21" s="253"/>
      <c r="E21" s="253"/>
      <c r="F21" s="253"/>
      <c r="G21" s="253"/>
      <c r="H21" s="253"/>
      <c r="I21" s="287"/>
      <c r="J21" s="287"/>
      <c r="K21" s="288"/>
    </row>
    <row r="22" spans="1:11" ht="12.75">
      <c r="A22" s="236" t="s">
        <v>178</v>
      </c>
      <c r="B22" s="237"/>
      <c r="C22" s="237"/>
      <c r="D22" s="237"/>
      <c r="E22" s="237"/>
      <c r="F22" s="237"/>
      <c r="G22" s="237"/>
      <c r="H22" s="237"/>
      <c r="I22" s="1">
        <v>15</v>
      </c>
      <c r="J22" s="7"/>
      <c r="K22" s="7">
        <f>166492951-28321665</f>
        <v>138171286</v>
      </c>
    </row>
    <row r="23" spans="1:11" ht="12.75">
      <c r="A23" s="236" t="s">
        <v>179</v>
      </c>
      <c r="B23" s="237"/>
      <c r="C23" s="237"/>
      <c r="D23" s="237"/>
      <c r="E23" s="237"/>
      <c r="F23" s="237"/>
      <c r="G23" s="237"/>
      <c r="H23" s="237"/>
      <c r="I23" s="1">
        <v>16</v>
      </c>
      <c r="J23" s="7"/>
      <c r="K23" s="7"/>
    </row>
    <row r="24" spans="1:11" ht="12.75">
      <c r="A24" s="236" t="s">
        <v>180</v>
      </c>
      <c r="B24" s="237"/>
      <c r="C24" s="237"/>
      <c r="D24" s="237"/>
      <c r="E24" s="237"/>
      <c r="F24" s="237"/>
      <c r="G24" s="237"/>
      <c r="H24" s="237"/>
      <c r="I24" s="1">
        <v>17</v>
      </c>
      <c r="J24" s="7">
        <v>1032190</v>
      </c>
      <c r="K24" s="7"/>
    </row>
    <row r="25" spans="1:11" ht="12.75">
      <c r="A25" s="236" t="s">
        <v>181</v>
      </c>
      <c r="B25" s="237"/>
      <c r="C25" s="237"/>
      <c r="D25" s="237"/>
      <c r="E25" s="237"/>
      <c r="F25" s="237"/>
      <c r="G25" s="237"/>
      <c r="H25" s="237"/>
      <c r="I25" s="1">
        <v>18</v>
      </c>
      <c r="J25" s="7">
        <v>34721</v>
      </c>
      <c r="K25" s="7"/>
    </row>
    <row r="26" spans="1:11" ht="12.75">
      <c r="A26" s="236" t="s">
        <v>182</v>
      </c>
      <c r="B26" s="237"/>
      <c r="C26" s="237"/>
      <c r="D26" s="237"/>
      <c r="E26" s="237"/>
      <c r="F26" s="237"/>
      <c r="G26" s="237"/>
      <c r="H26" s="237"/>
      <c r="I26" s="1">
        <v>19</v>
      </c>
      <c r="J26" s="7"/>
      <c r="K26" s="7"/>
    </row>
    <row r="27" spans="1:11" ht="12.75">
      <c r="A27" s="225" t="s">
        <v>168</v>
      </c>
      <c r="B27" s="226"/>
      <c r="C27" s="226"/>
      <c r="D27" s="226"/>
      <c r="E27" s="226"/>
      <c r="F27" s="226"/>
      <c r="G27" s="226"/>
      <c r="H27" s="226"/>
      <c r="I27" s="1">
        <v>20</v>
      </c>
      <c r="J27" s="64">
        <f>SUM(J22:J26)</f>
        <v>1066911</v>
      </c>
      <c r="K27" s="53">
        <f>SUM(K22:K26)</f>
        <v>138171286</v>
      </c>
    </row>
    <row r="28" spans="1:11" ht="12.75">
      <c r="A28" s="236" t="s">
        <v>115</v>
      </c>
      <c r="B28" s="237"/>
      <c r="C28" s="237"/>
      <c r="D28" s="237"/>
      <c r="E28" s="237"/>
      <c r="F28" s="237"/>
      <c r="G28" s="237"/>
      <c r="H28" s="237"/>
      <c r="I28" s="1">
        <v>21</v>
      </c>
      <c r="J28" s="7">
        <v>82618277</v>
      </c>
      <c r="K28" s="7">
        <v>6997672</v>
      </c>
    </row>
    <row r="29" spans="1:11" ht="12.75">
      <c r="A29" s="236" t="s">
        <v>116</v>
      </c>
      <c r="B29" s="237"/>
      <c r="C29" s="237"/>
      <c r="D29" s="237"/>
      <c r="E29" s="237"/>
      <c r="F29" s="237"/>
      <c r="G29" s="237"/>
      <c r="H29" s="237"/>
      <c r="I29" s="1">
        <v>22</v>
      </c>
      <c r="J29" s="7"/>
      <c r="K29" s="7">
        <v>427772</v>
      </c>
    </row>
    <row r="30" spans="1:11" ht="12.75">
      <c r="A30" s="236" t="s">
        <v>16</v>
      </c>
      <c r="B30" s="237"/>
      <c r="C30" s="237"/>
      <c r="D30" s="237"/>
      <c r="E30" s="237"/>
      <c r="F30" s="237"/>
      <c r="G30" s="237"/>
      <c r="H30" s="237"/>
      <c r="I30" s="1">
        <v>23</v>
      </c>
      <c r="J30" s="7"/>
      <c r="K30" s="7"/>
    </row>
    <row r="31" spans="1:11" ht="12.75">
      <c r="A31" s="225" t="s">
        <v>5</v>
      </c>
      <c r="B31" s="226"/>
      <c r="C31" s="226"/>
      <c r="D31" s="226"/>
      <c r="E31" s="226"/>
      <c r="F31" s="226"/>
      <c r="G31" s="226"/>
      <c r="H31" s="226"/>
      <c r="I31" s="1">
        <v>24</v>
      </c>
      <c r="J31" s="64">
        <f>SUM(J28:J30)</f>
        <v>82618277</v>
      </c>
      <c r="K31" s="53">
        <f>SUM(K28:K30)</f>
        <v>7425444</v>
      </c>
    </row>
    <row r="32" spans="1:11" ht="12.75">
      <c r="A32" s="225" t="s">
        <v>38</v>
      </c>
      <c r="B32" s="226"/>
      <c r="C32" s="226"/>
      <c r="D32" s="226"/>
      <c r="E32" s="226"/>
      <c r="F32" s="226"/>
      <c r="G32" s="226"/>
      <c r="H32" s="226"/>
      <c r="I32" s="1">
        <v>25</v>
      </c>
      <c r="J32" s="64">
        <f>IF(J27&gt;J31,J27-J31,0)</f>
        <v>0</v>
      </c>
      <c r="K32" s="53">
        <f>IF(K27&gt;K31,K27-K31,0)</f>
        <v>130745842</v>
      </c>
    </row>
    <row r="33" spans="1:11" ht="12.75">
      <c r="A33" s="225" t="s">
        <v>39</v>
      </c>
      <c r="B33" s="226"/>
      <c r="C33" s="226"/>
      <c r="D33" s="226"/>
      <c r="E33" s="226"/>
      <c r="F33" s="226"/>
      <c r="G33" s="226"/>
      <c r="H33" s="226"/>
      <c r="I33" s="1">
        <v>26</v>
      </c>
      <c r="J33" s="64">
        <f>IF(J31&gt;J27,J31-J27,0)</f>
        <v>81551366</v>
      </c>
      <c r="K33" s="53">
        <f>IF(K31&gt;K27,K31-K27,0)</f>
        <v>0</v>
      </c>
    </row>
    <row r="34" spans="1:11" ht="12.75">
      <c r="A34" s="242" t="s">
        <v>160</v>
      </c>
      <c r="B34" s="253"/>
      <c r="C34" s="253"/>
      <c r="D34" s="253"/>
      <c r="E34" s="253"/>
      <c r="F34" s="253"/>
      <c r="G34" s="253"/>
      <c r="H34" s="253"/>
      <c r="I34" s="287"/>
      <c r="J34" s="287"/>
      <c r="K34" s="288"/>
    </row>
    <row r="35" spans="1:11" ht="12.75">
      <c r="A35" s="236" t="s">
        <v>174</v>
      </c>
      <c r="B35" s="237"/>
      <c r="C35" s="237"/>
      <c r="D35" s="237"/>
      <c r="E35" s="237"/>
      <c r="F35" s="237"/>
      <c r="G35" s="237"/>
      <c r="H35" s="237"/>
      <c r="I35" s="1">
        <v>27</v>
      </c>
      <c r="J35" s="5"/>
      <c r="K35" s="7"/>
    </row>
    <row r="36" spans="1:11" ht="12.75">
      <c r="A36" s="236" t="s">
        <v>29</v>
      </c>
      <c r="B36" s="237"/>
      <c r="C36" s="237"/>
      <c r="D36" s="237"/>
      <c r="E36" s="237"/>
      <c r="F36" s="237"/>
      <c r="G36" s="237"/>
      <c r="H36" s="237"/>
      <c r="I36" s="1">
        <v>28</v>
      </c>
      <c r="J36" s="7">
        <v>62149828</v>
      </c>
      <c r="K36" s="7"/>
    </row>
    <row r="37" spans="1:11" ht="12.75">
      <c r="A37" s="236" t="s">
        <v>30</v>
      </c>
      <c r="B37" s="237"/>
      <c r="C37" s="237"/>
      <c r="D37" s="237"/>
      <c r="E37" s="237"/>
      <c r="F37" s="237"/>
      <c r="G37" s="237"/>
      <c r="H37" s="237"/>
      <c r="I37" s="1">
        <v>29</v>
      </c>
      <c r="J37" s="5"/>
      <c r="K37" s="7"/>
    </row>
    <row r="38" spans="1:11" ht="12.75">
      <c r="A38" s="225" t="s">
        <v>68</v>
      </c>
      <c r="B38" s="226"/>
      <c r="C38" s="226"/>
      <c r="D38" s="226"/>
      <c r="E38" s="226"/>
      <c r="F38" s="226"/>
      <c r="G38" s="226"/>
      <c r="H38" s="226"/>
      <c r="I38" s="1">
        <v>30</v>
      </c>
      <c r="J38" s="64">
        <f>SUM(J35:J37)</f>
        <v>62149828</v>
      </c>
      <c r="K38" s="53">
        <f>SUM(K35:K37)</f>
        <v>0</v>
      </c>
    </row>
    <row r="39" spans="1:11" ht="12.75">
      <c r="A39" s="236" t="s">
        <v>31</v>
      </c>
      <c r="B39" s="237"/>
      <c r="C39" s="237"/>
      <c r="D39" s="237"/>
      <c r="E39" s="237"/>
      <c r="F39" s="237"/>
      <c r="G39" s="237"/>
      <c r="H39" s="237"/>
      <c r="I39" s="1">
        <v>31</v>
      </c>
      <c r="J39" s="150">
        <v>85869099</v>
      </c>
      <c r="K39" s="127">
        <v>159525284</v>
      </c>
    </row>
    <row r="40" spans="1:11" ht="12.75">
      <c r="A40" s="236" t="s">
        <v>32</v>
      </c>
      <c r="B40" s="237"/>
      <c r="C40" s="237"/>
      <c r="D40" s="237"/>
      <c r="E40" s="237"/>
      <c r="F40" s="237"/>
      <c r="G40" s="237"/>
      <c r="H40" s="237"/>
      <c r="I40" s="1">
        <v>32</v>
      </c>
      <c r="J40" s="7"/>
      <c r="K40" s="7"/>
    </row>
    <row r="41" spans="1:11" ht="12.75">
      <c r="A41" s="236" t="s">
        <v>33</v>
      </c>
      <c r="B41" s="237"/>
      <c r="C41" s="237"/>
      <c r="D41" s="237"/>
      <c r="E41" s="237"/>
      <c r="F41" s="237"/>
      <c r="G41" s="237"/>
      <c r="H41" s="237"/>
      <c r="I41" s="1">
        <v>33</v>
      </c>
      <c r="J41" s="7"/>
      <c r="K41" s="7"/>
    </row>
    <row r="42" spans="1:11" ht="12.75">
      <c r="A42" s="236" t="s">
        <v>34</v>
      </c>
      <c r="B42" s="237"/>
      <c r="C42" s="237"/>
      <c r="D42" s="237"/>
      <c r="E42" s="237"/>
      <c r="F42" s="237"/>
      <c r="G42" s="237"/>
      <c r="H42" s="237"/>
      <c r="I42" s="1">
        <v>34</v>
      </c>
      <c r="J42" s="7"/>
      <c r="K42" s="7"/>
    </row>
    <row r="43" spans="1:11" ht="12.75">
      <c r="A43" s="236" t="s">
        <v>35</v>
      </c>
      <c r="B43" s="237"/>
      <c r="C43" s="237"/>
      <c r="D43" s="237"/>
      <c r="E43" s="237"/>
      <c r="F43" s="237"/>
      <c r="G43" s="237"/>
      <c r="H43" s="237"/>
      <c r="I43" s="1">
        <v>35</v>
      </c>
      <c r="J43" s="7">
        <v>6333245</v>
      </c>
      <c r="K43" s="7">
        <v>160413</v>
      </c>
    </row>
    <row r="44" spans="1:11" ht="12.75">
      <c r="A44" s="225" t="s">
        <v>69</v>
      </c>
      <c r="B44" s="226"/>
      <c r="C44" s="226"/>
      <c r="D44" s="226"/>
      <c r="E44" s="226"/>
      <c r="F44" s="226"/>
      <c r="G44" s="226"/>
      <c r="H44" s="226"/>
      <c r="I44" s="1">
        <v>36</v>
      </c>
      <c r="J44" s="64">
        <f>SUM(J39:J43)</f>
        <v>92202344</v>
      </c>
      <c r="K44" s="53">
        <f>SUM(K39:K43)</f>
        <v>159685697</v>
      </c>
    </row>
    <row r="45" spans="1:11" ht="12.75">
      <c r="A45" s="225" t="s">
        <v>17</v>
      </c>
      <c r="B45" s="226"/>
      <c r="C45" s="226"/>
      <c r="D45" s="226"/>
      <c r="E45" s="226"/>
      <c r="F45" s="226"/>
      <c r="G45" s="226"/>
      <c r="H45" s="226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25" t="s">
        <v>18</v>
      </c>
      <c r="B46" s="226"/>
      <c r="C46" s="226"/>
      <c r="D46" s="226"/>
      <c r="E46" s="226"/>
      <c r="F46" s="226"/>
      <c r="G46" s="226"/>
      <c r="H46" s="226"/>
      <c r="I46" s="1">
        <v>38</v>
      </c>
      <c r="J46" s="64">
        <f>IF(J44&gt;J38,J44-J38,0)</f>
        <v>30052516</v>
      </c>
      <c r="K46" s="53">
        <f>IF(K44&gt;K38,K44-K38,0)</f>
        <v>159685697</v>
      </c>
    </row>
    <row r="47" spans="1:11" ht="12.75">
      <c r="A47" s="236" t="s">
        <v>70</v>
      </c>
      <c r="B47" s="237"/>
      <c r="C47" s="237"/>
      <c r="D47" s="237"/>
      <c r="E47" s="237"/>
      <c r="F47" s="237"/>
      <c r="G47" s="237"/>
      <c r="H47" s="237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36" t="s">
        <v>71</v>
      </c>
      <c r="B48" s="237"/>
      <c r="C48" s="237"/>
      <c r="D48" s="237"/>
      <c r="E48" s="237"/>
      <c r="F48" s="237"/>
      <c r="G48" s="237"/>
      <c r="H48" s="237"/>
      <c r="I48" s="1">
        <v>40</v>
      </c>
      <c r="J48" s="53">
        <f>IF(J20-J19+J33-J32+J46-J45&gt;0,J20-J19+J33-J32+J46-J45,0)</f>
        <v>71505894</v>
      </c>
      <c r="K48" s="53">
        <f>IF(K20-K19+K33-K32+K46-K45&gt;0,K20-K19+K33-K32+K46-K45,0)</f>
        <v>25481609</v>
      </c>
    </row>
    <row r="49" spans="1:11" ht="12.75">
      <c r="A49" s="236" t="s">
        <v>161</v>
      </c>
      <c r="B49" s="237"/>
      <c r="C49" s="237"/>
      <c r="D49" s="237"/>
      <c r="E49" s="237"/>
      <c r="F49" s="237"/>
      <c r="G49" s="237"/>
      <c r="H49" s="237"/>
      <c r="I49" s="1">
        <v>41</v>
      </c>
      <c r="J49" s="128">
        <v>204920888</v>
      </c>
      <c r="K49" s="128">
        <v>119397375</v>
      </c>
    </row>
    <row r="50" spans="1:11" ht="12.75">
      <c r="A50" s="236" t="s">
        <v>175</v>
      </c>
      <c r="B50" s="237"/>
      <c r="C50" s="237"/>
      <c r="D50" s="237"/>
      <c r="E50" s="237"/>
      <c r="F50" s="237"/>
      <c r="G50" s="237"/>
      <c r="H50" s="237"/>
      <c r="I50" s="1">
        <v>42</v>
      </c>
      <c r="J50" s="5"/>
      <c r="K50" s="7">
        <f>K47</f>
        <v>0</v>
      </c>
    </row>
    <row r="51" spans="1:11" ht="12.75">
      <c r="A51" s="236" t="s">
        <v>176</v>
      </c>
      <c r="B51" s="237"/>
      <c r="C51" s="237"/>
      <c r="D51" s="237"/>
      <c r="E51" s="237"/>
      <c r="F51" s="237"/>
      <c r="G51" s="237"/>
      <c r="H51" s="237"/>
      <c r="I51" s="1">
        <v>43</v>
      </c>
      <c r="J51" s="7">
        <v>71505894</v>
      </c>
      <c r="K51" s="7">
        <f>K48</f>
        <v>25481609</v>
      </c>
    </row>
    <row r="52" spans="1:11" ht="12.75">
      <c r="A52" s="258" t="s">
        <v>177</v>
      </c>
      <c r="B52" s="259"/>
      <c r="C52" s="259"/>
      <c r="D52" s="259"/>
      <c r="E52" s="259"/>
      <c r="F52" s="259"/>
      <c r="G52" s="259"/>
      <c r="H52" s="259"/>
      <c r="I52" s="4">
        <v>44</v>
      </c>
      <c r="J52" s="149">
        <f>J49+J50-J51</f>
        <v>133414994</v>
      </c>
      <c r="K52" s="148">
        <f>K49+K50-K51</f>
        <v>93915766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3" t="s">
        <v>197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 customHeight="1">
      <c r="A2" s="290" t="s">
        <v>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.75">
      <c r="A3" s="289" t="s">
        <v>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</row>
    <row r="4" spans="1:11" ht="33.75">
      <c r="A4" s="285" t="s">
        <v>59</v>
      </c>
      <c r="B4" s="285"/>
      <c r="C4" s="285"/>
      <c r="D4" s="285"/>
      <c r="E4" s="285"/>
      <c r="F4" s="285"/>
      <c r="G4" s="285"/>
      <c r="H4" s="285"/>
      <c r="I4" s="66" t="s">
        <v>279</v>
      </c>
      <c r="J4" s="67" t="s">
        <v>319</v>
      </c>
      <c r="K4" s="67" t="s">
        <v>320</v>
      </c>
    </row>
    <row r="5" spans="1:11" ht="12.75">
      <c r="A5" s="291">
        <v>1</v>
      </c>
      <c r="B5" s="291"/>
      <c r="C5" s="291"/>
      <c r="D5" s="291"/>
      <c r="E5" s="291"/>
      <c r="F5" s="291"/>
      <c r="G5" s="291"/>
      <c r="H5" s="291"/>
      <c r="I5" s="72">
        <v>2</v>
      </c>
      <c r="J5" s="73" t="s">
        <v>283</v>
      </c>
      <c r="K5" s="73" t="s">
        <v>284</v>
      </c>
    </row>
    <row r="6" spans="1:11" ht="12.75">
      <c r="A6" s="242" t="s">
        <v>156</v>
      </c>
      <c r="B6" s="253"/>
      <c r="C6" s="253"/>
      <c r="D6" s="253"/>
      <c r="E6" s="253"/>
      <c r="F6" s="253"/>
      <c r="G6" s="253"/>
      <c r="H6" s="253"/>
      <c r="I6" s="287"/>
      <c r="J6" s="287"/>
      <c r="K6" s="288"/>
    </row>
    <row r="7" spans="1:11" ht="12.75">
      <c r="A7" s="236" t="s">
        <v>199</v>
      </c>
      <c r="B7" s="237"/>
      <c r="C7" s="237"/>
      <c r="D7" s="237"/>
      <c r="E7" s="237"/>
      <c r="F7" s="237"/>
      <c r="G7" s="237"/>
      <c r="H7" s="237"/>
      <c r="I7" s="1">
        <v>1</v>
      </c>
      <c r="J7" s="5"/>
      <c r="K7" s="7"/>
    </row>
    <row r="8" spans="1:11" ht="12.75">
      <c r="A8" s="236" t="s">
        <v>119</v>
      </c>
      <c r="B8" s="237"/>
      <c r="C8" s="237"/>
      <c r="D8" s="237"/>
      <c r="E8" s="237"/>
      <c r="F8" s="237"/>
      <c r="G8" s="237"/>
      <c r="H8" s="237"/>
      <c r="I8" s="1">
        <v>2</v>
      </c>
      <c r="J8" s="5"/>
      <c r="K8" s="7"/>
    </row>
    <row r="9" spans="1:11" ht="12.75">
      <c r="A9" s="236" t="s">
        <v>120</v>
      </c>
      <c r="B9" s="237"/>
      <c r="C9" s="237"/>
      <c r="D9" s="237"/>
      <c r="E9" s="237"/>
      <c r="F9" s="237"/>
      <c r="G9" s="237"/>
      <c r="H9" s="237"/>
      <c r="I9" s="1">
        <v>3</v>
      </c>
      <c r="J9" s="5"/>
      <c r="K9" s="7"/>
    </row>
    <row r="10" spans="1:11" ht="12.75">
      <c r="A10" s="236" t="s">
        <v>121</v>
      </c>
      <c r="B10" s="237"/>
      <c r="C10" s="237"/>
      <c r="D10" s="237"/>
      <c r="E10" s="237"/>
      <c r="F10" s="237"/>
      <c r="G10" s="237"/>
      <c r="H10" s="237"/>
      <c r="I10" s="1">
        <v>4</v>
      </c>
      <c r="J10" s="5"/>
      <c r="K10" s="7"/>
    </row>
    <row r="11" spans="1:11" ht="12.75">
      <c r="A11" s="236" t="s">
        <v>122</v>
      </c>
      <c r="B11" s="237"/>
      <c r="C11" s="237"/>
      <c r="D11" s="237"/>
      <c r="E11" s="237"/>
      <c r="F11" s="237"/>
      <c r="G11" s="237"/>
      <c r="H11" s="237"/>
      <c r="I11" s="1">
        <v>5</v>
      </c>
      <c r="J11" s="5"/>
      <c r="K11" s="7"/>
    </row>
    <row r="12" spans="1:11" ht="12.75">
      <c r="A12" s="225" t="s">
        <v>198</v>
      </c>
      <c r="B12" s="226"/>
      <c r="C12" s="226"/>
      <c r="D12" s="226"/>
      <c r="E12" s="226"/>
      <c r="F12" s="226"/>
      <c r="G12" s="226"/>
      <c r="H12" s="22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36" t="s">
        <v>123</v>
      </c>
      <c r="B13" s="237"/>
      <c r="C13" s="237"/>
      <c r="D13" s="237"/>
      <c r="E13" s="237"/>
      <c r="F13" s="237"/>
      <c r="G13" s="237"/>
      <c r="H13" s="237"/>
      <c r="I13" s="1">
        <v>7</v>
      </c>
      <c r="J13" s="5"/>
      <c r="K13" s="7"/>
    </row>
    <row r="14" spans="1:11" ht="12.75">
      <c r="A14" s="236" t="s">
        <v>124</v>
      </c>
      <c r="B14" s="237"/>
      <c r="C14" s="237"/>
      <c r="D14" s="237"/>
      <c r="E14" s="237"/>
      <c r="F14" s="237"/>
      <c r="G14" s="237"/>
      <c r="H14" s="237"/>
      <c r="I14" s="1">
        <v>8</v>
      </c>
      <c r="J14" s="5"/>
      <c r="K14" s="7"/>
    </row>
    <row r="15" spans="1:11" ht="12.75">
      <c r="A15" s="236" t="s">
        <v>125</v>
      </c>
      <c r="B15" s="237"/>
      <c r="C15" s="237"/>
      <c r="D15" s="237"/>
      <c r="E15" s="237"/>
      <c r="F15" s="237"/>
      <c r="G15" s="237"/>
      <c r="H15" s="237"/>
      <c r="I15" s="1">
        <v>9</v>
      </c>
      <c r="J15" s="5"/>
      <c r="K15" s="7"/>
    </row>
    <row r="16" spans="1:11" ht="12.75">
      <c r="A16" s="236" t="s">
        <v>126</v>
      </c>
      <c r="B16" s="237"/>
      <c r="C16" s="237"/>
      <c r="D16" s="237"/>
      <c r="E16" s="237"/>
      <c r="F16" s="237"/>
      <c r="G16" s="237"/>
      <c r="H16" s="237"/>
      <c r="I16" s="1">
        <v>10</v>
      </c>
      <c r="J16" s="5"/>
      <c r="K16" s="7"/>
    </row>
    <row r="17" spans="1:11" ht="12.75">
      <c r="A17" s="236" t="s">
        <v>127</v>
      </c>
      <c r="B17" s="237"/>
      <c r="C17" s="237"/>
      <c r="D17" s="237"/>
      <c r="E17" s="237"/>
      <c r="F17" s="237"/>
      <c r="G17" s="237"/>
      <c r="H17" s="237"/>
      <c r="I17" s="1">
        <v>11</v>
      </c>
      <c r="J17" s="5"/>
      <c r="K17" s="7"/>
    </row>
    <row r="18" spans="1:11" ht="12.75">
      <c r="A18" s="236" t="s">
        <v>128</v>
      </c>
      <c r="B18" s="237"/>
      <c r="C18" s="237"/>
      <c r="D18" s="237"/>
      <c r="E18" s="237"/>
      <c r="F18" s="237"/>
      <c r="G18" s="237"/>
      <c r="H18" s="237"/>
      <c r="I18" s="1">
        <v>12</v>
      </c>
      <c r="J18" s="5"/>
      <c r="K18" s="7"/>
    </row>
    <row r="19" spans="1:11" ht="12.75">
      <c r="A19" s="225" t="s">
        <v>47</v>
      </c>
      <c r="B19" s="226"/>
      <c r="C19" s="226"/>
      <c r="D19" s="226"/>
      <c r="E19" s="226"/>
      <c r="F19" s="226"/>
      <c r="G19" s="226"/>
      <c r="H19" s="22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5" t="s">
        <v>108</v>
      </c>
      <c r="B20" s="292"/>
      <c r="C20" s="292"/>
      <c r="D20" s="292"/>
      <c r="E20" s="292"/>
      <c r="F20" s="292"/>
      <c r="G20" s="292"/>
      <c r="H20" s="29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9" t="s">
        <v>109</v>
      </c>
      <c r="B21" s="294"/>
      <c r="C21" s="294"/>
      <c r="D21" s="294"/>
      <c r="E21" s="294"/>
      <c r="F21" s="294"/>
      <c r="G21" s="294"/>
      <c r="H21" s="29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42" t="s">
        <v>159</v>
      </c>
      <c r="B22" s="253"/>
      <c r="C22" s="253"/>
      <c r="D22" s="253"/>
      <c r="E22" s="253"/>
      <c r="F22" s="253"/>
      <c r="G22" s="253"/>
      <c r="H22" s="253"/>
      <c r="I22" s="287"/>
      <c r="J22" s="287"/>
      <c r="K22" s="288"/>
    </row>
    <row r="23" spans="1:11" ht="12.75">
      <c r="A23" s="236" t="s">
        <v>165</v>
      </c>
      <c r="B23" s="237"/>
      <c r="C23" s="237"/>
      <c r="D23" s="237"/>
      <c r="E23" s="237"/>
      <c r="F23" s="237"/>
      <c r="G23" s="237"/>
      <c r="H23" s="237"/>
      <c r="I23" s="1">
        <v>16</v>
      </c>
      <c r="J23" s="5"/>
      <c r="K23" s="7"/>
    </row>
    <row r="24" spans="1:11" ht="12.75">
      <c r="A24" s="236" t="s">
        <v>166</v>
      </c>
      <c r="B24" s="237"/>
      <c r="C24" s="237"/>
      <c r="D24" s="237"/>
      <c r="E24" s="237"/>
      <c r="F24" s="237"/>
      <c r="G24" s="237"/>
      <c r="H24" s="237"/>
      <c r="I24" s="1">
        <v>17</v>
      </c>
      <c r="J24" s="5"/>
      <c r="K24" s="7"/>
    </row>
    <row r="25" spans="1:11" ht="12.75">
      <c r="A25" s="236" t="s">
        <v>321</v>
      </c>
      <c r="B25" s="237"/>
      <c r="C25" s="237"/>
      <c r="D25" s="237"/>
      <c r="E25" s="237"/>
      <c r="F25" s="237"/>
      <c r="G25" s="237"/>
      <c r="H25" s="237"/>
      <c r="I25" s="1">
        <v>18</v>
      </c>
      <c r="J25" s="5"/>
      <c r="K25" s="7"/>
    </row>
    <row r="26" spans="1:11" ht="12.75">
      <c r="A26" s="236" t="s">
        <v>322</v>
      </c>
      <c r="B26" s="237"/>
      <c r="C26" s="237"/>
      <c r="D26" s="237"/>
      <c r="E26" s="237"/>
      <c r="F26" s="237"/>
      <c r="G26" s="237"/>
      <c r="H26" s="237"/>
      <c r="I26" s="1">
        <v>19</v>
      </c>
      <c r="J26" s="5"/>
      <c r="K26" s="7"/>
    </row>
    <row r="27" spans="1:11" ht="12.75">
      <c r="A27" s="236" t="s">
        <v>167</v>
      </c>
      <c r="B27" s="237"/>
      <c r="C27" s="237"/>
      <c r="D27" s="237"/>
      <c r="E27" s="237"/>
      <c r="F27" s="237"/>
      <c r="G27" s="237"/>
      <c r="H27" s="237"/>
      <c r="I27" s="1">
        <v>20</v>
      </c>
      <c r="J27" s="5"/>
      <c r="K27" s="7"/>
    </row>
    <row r="28" spans="1:11" ht="12.75">
      <c r="A28" s="225" t="s">
        <v>114</v>
      </c>
      <c r="B28" s="226"/>
      <c r="C28" s="226"/>
      <c r="D28" s="226"/>
      <c r="E28" s="226"/>
      <c r="F28" s="226"/>
      <c r="G28" s="226"/>
      <c r="H28" s="22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36" t="s">
        <v>2</v>
      </c>
      <c r="B29" s="237"/>
      <c r="C29" s="237"/>
      <c r="D29" s="237"/>
      <c r="E29" s="237"/>
      <c r="F29" s="237"/>
      <c r="G29" s="237"/>
      <c r="H29" s="237"/>
      <c r="I29" s="1">
        <v>22</v>
      </c>
      <c r="J29" s="5"/>
      <c r="K29" s="7"/>
    </row>
    <row r="30" spans="1:11" ht="12.75">
      <c r="A30" s="236" t="s">
        <v>3</v>
      </c>
      <c r="B30" s="237"/>
      <c r="C30" s="237"/>
      <c r="D30" s="237"/>
      <c r="E30" s="237"/>
      <c r="F30" s="237"/>
      <c r="G30" s="237"/>
      <c r="H30" s="237"/>
      <c r="I30" s="1">
        <v>23</v>
      </c>
      <c r="J30" s="5"/>
      <c r="K30" s="7"/>
    </row>
    <row r="31" spans="1:11" ht="12.75">
      <c r="A31" s="236" t="s">
        <v>4</v>
      </c>
      <c r="B31" s="237"/>
      <c r="C31" s="237"/>
      <c r="D31" s="237"/>
      <c r="E31" s="237"/>
      <c r="F31" s="237"/>
      <c r="G31" s="237"/>
      <c r="H31" s="237"/>
      <c r="I31" s="1">
        <v>24</v>
      </c>
      <c r="J31" s="5"/>
      <c r="K31" s="7"/>
    </row>
    <row r="32" spans="1:11" ht="12.75">
      <c r="A32" s="225" t="s">
        <v>48</v>
      </c>
      <c r="B32" s="226"/>
      <c r="C32" s="226"/>
      <c r="D32" s="226"/>
      <c r="E32" s="226"/>
      <c r="F32" s="226"/>
      <c r="G32" s="226"/>
      <c r="H32" s="22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5" t="s">
        <v>110</v>
      </c>
      <c r="B33" s="226"/>
      <c r="C33" s="226"/>
      <c r="D33" s="226"/>
      <c r="E33" s="226"/>
      <c r="F33" s="226"/>
      <c r="G33" s="226"/>
      <c r="H33" s="22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5" t="s">
        <v>111</v>
      </c>
      <c r="B34" s="226"/>
      <c r="C34" s="226"/>
      <c r="D34" s="226"/>
      <c r="E34" s="226"/>
      <c r="F34" s="226"/>
      <c r="G34" s="226"/>
      <c r="H34" s="22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42" t="s">
        <v>160</v>
      </c>
      <c r="B35" s="253"/>
      <c r="C35" s="253"/>
      <c r="D35" s="253"/>
      <c r="E35" s="253"/>
      <c r="F35" s="253"/>
      <c r="G35" s="253"/>
      <c r="H35" s="253"/>
      <c r="I35" s="287">
        <v>0</v>
      </c>
      <c r="J35" s="287"/>
      <c r="K35" s="288"/>
    </row>
    <row r="36" spans="1:11" ht="12.75">
      <c r="A36" s="236" t="s">
        <v>174</v>
      </c>
      <c r="B36" s="237"/>
      <c r="C36" s="237"/>
      <c r="D36" s="237"/>
      <c r="E36" s="237"/>
      <c r="F36" s="237"/>
      <c r="G36" s="237"/>
      <c r="H36" s="237"/>
      <c r="I36" s="1">
        <v>28</v>
      </c>
      <c r="J36" s="5"/>
      <c r="K36" s="7"/>
    </row>
    <row r="37" spans="1:11" ht="12.75">
      <c r="A37" s="236" t="s">
        <v>29</v>
      </c>
      <c r="B37" s="237"/>
      <c r="C37" s="237"/>
      <c r="D37" s="237"/>
      <c r="E37" s="237"/>
      <c r="F37" s="237"/>
      <c r="G37" s="237"/>
      <c r="H37" s="237"/>
      <c r="I37" s="1">
        <v>29</v>
      </c>
      <c r="J37" s="5"/>
      <c r="K37" s="7"/>
    </row>
    <row r="38" spans="1:11" ht="12.75">
      <c r="A38" s="236" t="s">
        <v>30</v>
      </c>
      <c r="B38" s="237"/>
      <c r="C38" s="237"/>
      <c r="D38" s="237"/>
      <c r="E38" s="237"/>
      <c r="F38" s="237"/>
      <c r="G38" s="237"/>
      <c r="H38" s="237"/>
      <c r="I38" s="1">
        <v>30</v>
      </c>
      <c r="J38" s="5"/>
      <c r="K38" s="7"/>
    </row>
    <row r="39" spans="1:11" ht="12.75">
      <c r="A39" s="225" t="s">
        <v>49</v>
      </c>
      <c r="B39" s="226"/>
      <c r="C39" s="226"/>
      <c r="D39" s="226"/>
      <c r="E39" s="226"/>
      <c r="F39" s="226"/>
      <c r="G39" s="226"/>
      <c r="H39" s="22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36" t="s">
        <v>31</v>
      </c>
      <c r="B40" s="237"/>
      <c r="C40" s="237"/>
      <c r="D40" s="237"/>
      <c r="E40" s="237"/>
      <c r="F40" s="237"/>
      <c r="G40" s="237"/>
      <c r="H40" s="237"/>
      <c r="I40" s="1">
        <v>32</v>
      </c>
      <c r="J40" s="5"/>
      <c r="K40" s="7"/>
    </row>
    <row r="41" spans="1:11" ht="12.75">
      <c r="A41" s="236" t="s">
        <v>32</v>
      </c>
      <c r="B41" s="237"/>
      <c r="C41" s="237"/>
      <c r="D41" s="237"/>
      <c r="E41" s="237"/>
      <c r="F41" s="237"/>
      <c r="G41" s="237"/>
      <c r="H41" s="237"/>
      <c r="I41" s="1">
        <v>33</v>
      </c>
      <c r="J41" s="5"/>
      <c r="K41" s="7"/>
    </row>
    <row r="42" spans="1:11" ht="12.75">
      <c r="A42" s="236" t="s">
        <v>33</v>
      </c>
      <c r="B42" s="237"/>
      <c r="C42" s="237"/>
      <c r="D42" s="237"/>
      <c r="E42" s="237"/>
      <c r="F42" s="237"/>
      <c r="G42" s="237"/>
      <c r="H42" s="237"/>
      <c r="I42" s="1">
        <v>34</v>
      </c>
      <c r="J42" s="5"/>
      <c r="K42" s="7"/>
    </row>
    <row r="43" spans="1:11" ht="12.75">
      <c r="A43" s="236" t="s">
        <v>34</v>
      </c>
      <c r="B43" s="237"/>
      <c r="C43" s="237"/>
      <c r="D43" s="237"/>
      <c r="E43" s="237"/>
      <c r="F43" s="237"/>
      <c r="G43" s="237"/>
      <c r="H43" s="237"/>
      <c r="I43" s="1">
        <v>35</v>
      </c>
      <c r="J43" s="5"/>
      <c r="K43" s="7"/>
    </row>
    <row r="44" spans="1:11" ht="12.75">
      <c r="A44" s="236" t="s">
        <v>35</v>
      </c>
      <c r="B44" s="237"/>
      <c r="C44" s="237"/>
      <c r="D44" s="237"/>
      <c r="E44" s="237"/>
      <c r="F44" s="237"/>
      <c r="G44" s="237"/>
      <c r="H44" s="237"/>
      <c r="I44" s="1">
        <v>36</v>
      </c>
      <c r="J44" s="5"/>
      <c r="K44" s="7"/>
    </row>
    <row r="45" spans="1:11" ht="12.75">
      <c r="A45" s="225" t="s">
        <v>148</v>
      </c>
      <c r="B45" s="226"/>
      <c r="C45" s="226"/>
      <c r="D45" s="226"/>
      <c r="E45" s="226"/>
      <c r="F45" s="226"/>
      <c r="G45" s="226"/>
      <c r="H45" s="22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5" t="s">
        <v>162</v>
      </c>
      <c r="B46" s="226"/>
      <c r="C46" s="226"/>
      <c r="D46" s="226"/>
      <c r="E46" s="226"/>
      <c r="F46" s="226"/>
      <c r="G46" s="226"/>
      <c r="H46" s="22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5" t="s">
        <v>163</v>
      </c>
      <c r="B47" s="226"/>
      <c r="C47" s="226"/>
      <c r="D47" s="226"/>
      <c r="E47" s="226"/>
      <c r="F47" s="226"/>
      <c r="G47" s="226"/>
      <c r="H47" s="22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5" t="s">
        <v>149</v>
      </c>
      <c r="B48" s="226"/>
      <c r="C48" s="226"/>
      <c r="D48" s="226"/>
      <c r="E48" s="226"/>
      <c r="F48" s="226"/>
      <c r="G48" s="226"/>
      <c r="H48" s="22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5" t="s">
        <v>15</v>
      </c>
      <c r="B49" s="226"/>
      <c r="C49" s="226"/>
      <c r="D49" s="226"/>
      <c r="E49" s="226"/>
      <c r="F49" s="226"/>
      <c r="G49" s="226"/>
      <c r="H49" s="22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5" t="s">
        <v>161</v>
      </c>
      <c r="B50" s="226"/>
      <c r="C50" s="226"/>
      <c r="D50" s="226"/>
      <c r="E50" s="226"/>
      <c r="F50" s="226"/>
      <c r="G50" s="226"/>
      <c r="H50" s="226"/>
      <c r="I50" s="1">
        <v>42</v>
      </c>
      <c r="J50" s="5"/>
      <c r="K50" s="7"/>
    </row>
    <row r="51" spans="1:11" ht="12.75">
      <c r="A51" s="225" t="s">
        <v>175</v>
      </c>
      <c r="B51" s="226"/>
      <c r="C51" s="226"/>
      <c r="D51" s="226"/>
      <c r="E51" s="226"/>
      <c r="F51" s="226"/>
      <c r="G51" s="226"/>
      <c r="H51" s="226"/>
      <c r="I51" s="1">
        <v>43</v>
      </c>
      <c r="J51" s="5"/>
      <c r="K51" s="7"/>
    </row>
    <row r="52" spans="1:11" ht="12.75">
      <c r="A52" s="225" t="s">
        <v>176</v>
      </c>
      <c r="B52" s="226"/>
      <c r="C52" s="226"/>
      <c r="D52" s="226"/>
      <c r="E52" s="226"/>
      <c r="F52" s="226"/>
      <c r="G52" s="226"/>
      <c r="H52" s="226"/>
      <c r="I52" s="1">
        <v>44</v>
      </c>
      <c r="J52" s="5"/>
      <c r="K52" s="7"/>
    </row>
    <row r="53" spans="1:11" ht="12.75">
      <c r="A53" s="239" t="s">
        <v>177</v>
      </c>
      <c r="B53" s="240"/>
      <c r="C53" s="240"/>
      <c r="D53" s="240"/>
      <c r="E53" s="240"/>
      <c r="F53" s="240"/>
      <c r="G53" s="240"/>
      <c r="H53" s="24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7.140625" style="76" customWidth="1"/>
    <col min="9" max="9" width="8.00390625" style="76" customWidth="1"/>
    <col min="10" max="10" width="10.140625" style="76" customWidth="1"/>
    <col min="11" max="11" width="10.8515625" style="76" customWidth="1"/>
    <col min="12" max="16384" width="9.140625" style="76" customWidth="1"/>
  </cols>
  <sheetData>
    <row r="1" spans="1:12" ht="12.75">
      <c r="A1" s="302" t="s">
        <v>281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75"/>
    </row>
    <row r="2" spans="1:12" ht="15.75">
      <c r="A2" s="42"/>
      <c r="B2" s="74"/>
      <c r="C2" s="312" t="s">
        <v>282</v>
      </c>
      <c r="D2" s="312"/>
      <c r="E2" s="77">
        <v>41640</v>
      </c>
      <c r="F2" s="43" t="s">
        <v>250</v>
      </c>
      <c r="G2" s="313">
        <v>41729</v>
      </c>
      <c r="H2" s="314"/>
      <c r="I2" s="74"/>
      <c r="J2" s="74"/>
      <c r="K2" s="74"/>
      <c r="L2" s="78"/>
    </row>
    <row r="3" spans="1:11" ht="23.25">
      <c r="A3" s="315" t="s">
        <v>59</v>
      </c>
      <c r="B3" s="315"/>
      <c r="C3" s="315"/>
      <c r="D3" s="315"/>
      <c r="E3" s="315"/>
      <c r="F3" s="315"/>
      <c r="G3" s="315"/>
      <c r="H3" s="315"/>
      <c r="I3" s="79" t="s">
        <v>305</v>
      </c>
      <c r="J3" s="80" t="s">
        <v>150</v>
      </c>
      <c r="K3" s="80" t="s">
        <v>151</v>
      </c>
    </row>
    <row r="4" spans="1:11" ht="12.75">
      <c r="A4" s="316">
        <v>1</v>
      </c>
      <c r="B4" s="316"/>
      <c r="C4" s="316"/>
      <c r="D4" s="316"/>
      <c r="E4" s="316"/>
      <c r="F4" s="316"/>
      <c r="G4" s="316"/>
      <c r="H4" s="316"/>
      <c r="I4" s="82">
        <v>2</v>
      </c>
      <c r="J4" s="81" t="s">
        <v>283</v>
      </c>
      <c r="K4" s="81" t="s">
        <v>284</v>
      </c>
    </row>
    <row r="5" spans="1:11" ht="12.75">
      <c r="A5" s="304" t="s">
        <v>285</v>
      </c>
      <c r="B5" s="305"/>
      <c r="C5" s="305"/>
      <c r="D5" s="305"/>
      <c r="E5" s="305"/>
      <c r="F5" s="305"/>
      <c r="G5" s="305"/>
      <c r="H5" s="305"/>
      <c r="I5" s="44">
        <v>1</v>
      </c>
      <c r="J5" s="144">
        <v>418656000</v>
      </c>
      <c r="K5" s="45">
        <v>418656000</v>
      </c>
    </row>
    <row r="6" spans="1:11" ht="12.75">
      <c r="A6" s="304" t="s">
        <v>286</v>
      </c>
      <c r="B6" s="305"/>
      <c r="C6" s="305"/>
      <c r="D6" s="305"/>
      <c r="E6" s="305"/>
      <c r="F6" s="305"/>
      <c r="G6" s="305"/>
      <c r="H6" s="305"/>
      <c r="I6" s="44">
        <v>2</v>
      </c>
      <c r="J6" s="130">
        <v>88367472</v>
      </c>
      <c r="K6" s="130">
        <v>88367472</v>
      </c>
    </row>
    <row r="7" spans="1:11" ht="12.75">
      <c r="A7" s="304" t="s">
        <v>287</v>
      </c>
      <c r="B7" s="305"/>
      <c r="C7" s="305"/>
      <c r="D7" s="305"/>
      <c r="E7" s="305"/>
      <c r="F7" s="305"/>
      <c r="G7" s="305"/>
      <c r="H7" s="305"/>
      <c r="I7" s="44">
        <v>3</v>
      </c>
      <c r="J7" s="130">
        <v>22756428</v>
      </c>
      <c r="K7" s="46">
        <v>22756428</v>
      </c>
    </row>
    <row r="8" spans="1:11" ht="12.75">
      <c r="A8" s="304" t="s">
        <v>288</v>
      </c>
      <c r="B8" s="305"/>
      <c r="C8" s="305"/>
      <c r="D8" s="305"/>
      <c r="E8" s="305"/>
      <c r="F8" s="305"/>
      <c r="G8" s="305"/>
      <c r="H8" s="305"/>
      <c r="I8" s="44">
        <v>4</v>
      </c>
      <c r="J8" s="130">
        <v>972532059</v>
      </c>
      <c r="K8" s="46">
        <v>964024653</v>
      </c>
    </row>
    <row r="9" spans="1:11" ht="12.75">
      <c r="A9" s="304" t="s">
        <v>289</v>
      </c>
      <c r="B9" s="305"/>
      <c r="C9" s="305"/>
      <c r="D9" s="305"/>
      <c r="E9" s="305"/>
      <c r="F9" s="305"/>
      <c r="G9" s="305"/>
      <c r="H9" s="305"/>
      <c r="I9" s="44">
        <v>5</v>
      </c>
      <c r="J9" s="130">
        <v>-5392837</v>
      </c>
      <c r="K9" s="46">
        <v>-21251138</v>
      </c>
    </row>
    <row r="10" spans="1:11" ht="12.75">
      <c r="A10" s="304" t="s">
        <v>290</v>
      </c>
      <c r="B10" s="305"/>
      <c r="C10" s="305"/>
      <c r="D10" s="305"/>
      <c r="E10" s="305"/>
      <c r="F10" s="305"/>
      <c r="G10" s="305"/>
      <c r="H10" s="305"/>
      <c r="I10" s="44">
        <v>6</v>
      </c>
      <c r="J10" s="130"/>
      <c r="K10" s="46"/>
    </row>
    <row r="11" spans="1:11" ht="12.75">
      <c r="A11" s="304" t="s">
        <v>291</v>
      </c>
      <c r="B11" s="305"/>
      <c r="C11" s="305"/>
      <c r="D11" s="305"/>
      <c r="E11" s="305"/>
      <c r="F11" s="305"/>
      <c r="G11" s="305"/>
      <c r="H11" s="305"/>
      <c r="I11" s="44">
        <v>7</v>
      </c>
      <c r="J11" s="130"/>
      <c r="K11" s="46"/>
    </row>
    <row r="12" spans="1:11" ht="12.75">
      <c r="A12" s="304" t="s">
        <v>292</v>
      </c>
      <c r="B12" s="305"/>
      <c r="C12" s="305"/>
      <c r="D12" s="305"/>
      <c r="E12" s="305"/>
      <c r="F12" s="305"/>
      <c r="G12" s="305"/>
      <c r="H12" s="305"/>
      <c r="I12" s="44">
        <v>8</v>
      </c>
      <c r="J12" s="130"/>
      <c r="K12" s="46"/>
    </row>
    <row r="13" spans="1:11" ht="12.75">
      <c r="A13" s="304" t="s">
        <v>293</v>
      </c>
      <c r="B13" s="305"/>
      <c r="C13" s="305"/>
      <c r="D13" s="305"/>
      <c r="E13" s="305"/>
      <c r="F13" s="305"/>
      <c r="G13" s="305"/>
      <c r="H13" s="305"/>
      <c r="I13" s="44">
        <v>9</v>
      </c>
      <c r="J13" s="130">
        <v>729162</v>
      </c>
      <c r="K13" s="46">
        <v>729162</v>
      </c>
    </row>
    <row r="14" spans="1:11" ht="12.75">
      <c r="A14" s="306" t="s">
        <v>294</v>
      </c>
      <c r="B14" s="307"/>
      <c r="C14" s="307"/>
      <c r="D14" s="307"/>
      <c r="E14" s="307"/>
      <c r="F14" s="307"/>
      <c r="G14" s="307"/>
      <c r="H14" s="307"/>
      <c r="I14" s="44">
        <v>10</v>
      </c>
      <c r="J14" s="142">
        <f>SUM(J5:J13)</f>
        <v>1497648284</v>
      </c>
      <c r="K14" s="142">
        <f>SUM(K5:K13)</f>
        <v>1473282577</v>
      </c>
    </row>
    <row r="15" spans="1:11" ht="12.75">
      <c r="A15" s="304" t="s">
        <v>295</v>
      </c>
      <c r="B15" s="305"/>
      <c r="C15" s="305"/>
      <c r="D15" s="305"/>
      <c r="E15" s="305"/>
      <c r="F15" s="305"/>
      <c r="G15" s="305"/>
      <c r="H15" s="305"/>
      <c r="I15" s="44">
        <v>11</v>
      </c>
      <c r="J15" s="146">
        <v>-60011380</v>
      </c>
      <c r="K15" s="46">
        <v>-50826639</v>
      </c>
    </row>
    <row r="16" spans="1:11" ht="12.75">
      <c r="A16" s="304" t="s">
        <v>296</v>
      </c>
      <c r="B16" s="305"/>
      <c r="C16" s="305"/>
      <c r="D16" s="305"/>
      <c r="E16" s="305"/>
      <c r="F16" s="305"/>
      <c r="G16" s="305"/>
      <c r="H16" s="305"/>
      <c r="I16" s="44">
        <v>12</v>
      </c>
      <c r="J16" s="46"/>
      <c r="K16" s="46"/>
    </row>
    <row r="17" spans="1:11" ht="12.75">
      <c r="A17" s="304" t="s">
        <v>297</v>
      </c>
      <c r="B17" s="305"/>
      <c r="C17" s="305"/>
      <c r="D17" s="305"/>
      <c r="E17" s="305"/>
      <c r="F17" s="305"/>
      <c r="G17" s="305"/>
      <c r="H17" s="305"/>
      <c r="I17" s="44">
        <v>13</v>
      </c>
      <c r="J17" s="46"/>
      <c r="K17" s="46"/>
    </row>
    <row r="18" spans="1:11" ht="12.75">
      <c r="A18" s="304" t="s">
        <v>298</v>
      </c>
      <c r="B18" s="305"/>
      <c r="C18" s="305"/>
      <c r="D18" s="305"/>
      <c r="E18" s="305"/>
      <c r="F18" s="305"/>
      <c r="G18" s="305"/>
      <c r="H18" s="305"/>
      <c r="I18" s="44">
        <v>14</v>
      </c>
      <c r="J18" s="46"/>
      <c r="K18" s="46"/>
    </row>
    <row r="19" spans="1:11" ht="12.75">
      <c r="A19" s="304" t="s">
        <v>299</v>
      </c>
      <c r="B19" s="305"/>
      <c r="C19" s="305"/>
      <c r="D19" s="305"/>
      <c r="E19" s="305"/>
      <c r="F19" s="305"/>
      <c r="G19" s="305"/>
      <c r="H19" s="305"/>
      <c r="I19" s="44">
        <v>15</v>
      </c>
      <c r="J19" s="46"/>
      <c r="K19" s="46"/>
    </row>
    <row r="20" spans="1:11" ht="12.75">
      <c r="A20" s="304" t="s">
        <v>300</v>
      </c>
      <c r="B20" s="305"/>
      <c r="C20" s="305"/>
      <c r="D20" s="305"/>
      <c r="E20" s="305"/>
      <c r="F20" s="305"/>
      <c r="G20" s="305"/>
      <c r="H20" s="305"/>
      <c r="I20" s="44">
        <v>16</v>
      </c>
      <c r="J20" s="46"/>
      <c r="K20" s="46"/>
    </row>
    <row r="21" spans="1:11" ht="12.75">
      <c r="A21" s="306" t="s">
        <v>301</v>
      </c>
      <c r="B21" s="307"/>
      <c r="C21" s="307"/>
      <c r="D21" s="307"/>
      <c r="E21" s="307"/>
      <c r="F21" s="307"/>
      <c r="G21" s="307"/>
      <c r="H21" s="307"/>
      <c r="I21" s="44">
        <v>17</v>
      </c>
      <c r="J21" s="140">
        <f>SUM(J15:J20)</f>
        <v>-60011380</v>
      </c>
      <c r="K21" s="140">
        <f>SUM(K15:K20)</f>
        <v>-50826639</v>
      </c>
    </row>
    <row r="22" spans="1:11" ht="12.75">
      <c r="A22" s="308"/>
      <c r="B22" s="309"/>
      <c r="C22" s="309"/>
      <c r="D22" s="309"/>
      <c r="E22" s="309"/>
      <c r="F22" s="309"/>
      <c r="G22" s="309"/>
      <c r="H22" s="309"/>
      <c r="I22" s="310"/>
      <c r="J22" s="310"/>
      <c r="K22" s="311"/>
    </row>
    <row r="23" spans="1:11" ht="12.75">
      <c r="A23" s="296" t="s">
        <v>302</v>
      </c>
      <c r="B23" s="297"/>
      <c r="C23" s="297"/>
      <c r="D23" s="297"/>
      <c r="E23" s="297"/>
      <c r="F23" s="297"/>
      <c r="G23" s="297"/>
      <c r="H23" s="297"/>
      <c r="I23" s="47">
        <v>18</v>
      </c>
      <c r="J23" s="147">
        <v>1437636904</v>
      </c>
      <c r="K23" s="45">
        <f>1435162869-K24</f>
        <v>1422455939</v>
      </c>
    </row>
    <row r="24" spans="1:11" ht="17.25" customHeight="1">
      <c r="A24" s="298" t="s">
        <v>303</v>
      </c>
      <c r="B24" s="299"/>
      <c r="C24" s="299"/>
      <c r="D24" s="299"/>
      <c r="E24" s="299"/>
      <c r="F24" s="299"/>
      <c r="G24" s="299"/>
      <c r="H24" s="299"/>
      <c r="I24" s="48">
        <v>19</v>
      </c>
      <c r="J24" s="145">
        <v>13420173</v>
      </c>
      <c r="K24" s="145">
        <v>12706930</v>
      </c>
    </row>
    <row r="25" spans="1:11" ht="30" customHeight="1">
      <c r="A25" s="300" t="s">
        <v>304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7" t="s">
        <v>280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8" t="s">
        <v>316</v>
      </c>
      <c r="B4" s="318"/>
      <c r="C4" s="318"/>
      <c r="D4" s="318"/>
      <c r="E4" s="318"/>
      <c r="F4" s="318"/>
      <c r="G4" s="318"/>
      <c r="H4" s="318"/>
      <c r="I4" s="318"/>
      <c r="J4" s="318"/>
    </row>
    <row r="5" spans="1:10" ht="12.75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</row>
    <row r="6" spans="1:10" ht="12.75" customHeight="1">
      <c r="A6" s="318"/>
      <c r="B6" s="318"/>
      <c r="C6" s="318"/>
      <c r="D6" s="318"/>
      <c r="E6" s="318"/>
      <c r="F6" s="318"/>
      <c r="G6" s="318"/>
      <c r="H6" s="318"/>
      <c r="I6" s="318"/>
      <c r="J6" s="318"/>
    </row>
    <row r="7" spans="1:10" ht="12.75" customHeight="1">
      <c r="A7" s="318"/>
      <c r="B7" s="318"/>
      <c r="C7" s="318"/>
      <c r="D7" s="318"/>
      <c r="E7" s="318"/>
      <c r="F7" s="318"/>
      <c r="G7" s="318"/>
      <c r="H7" s="318"/>
      <c r="I7" s="318"/>
      <c r="J7" s="318"/>
    </row>
    <row r="8" spans="1:10" ht="12.75" customHeight="1">
      <c r="A8" s="318"/>
      <c r="B8" s="318"/>
      <c r="C8" s="318"/>
      <c r="D8" s="318"/>
      <c r="E8" s="318"/>
      <c r="F8" s="318"/>
      <c r="G8" s="318"/>
      <c r="H8" s="318"/>
      <c r="I8" s="318"/>
      <c r="J8" s="318"/>
    </row>
    <row r="9" spans="1:10" ht="12.75" customHeight="1">
      <c r="A9" s="318"/>
      <c r="B9" s="318"/>
      <c r="C9" s="318"/>
      <c r="D9" s="318"/>
      <c r="E9" s="318"/>
      <c r="F9" s="318"/>
      <c r="G9" s="318"/>
      <c r="H9" s="318"/>
      <c r="I9" s="318"/>
      <c r="J9" s="318"/>
    </row>
    <row r="10" spans="1:10" ht="12.75" customHeight="1">
      <c r="A10" s="318"/>
      <c r="B10" s="318"/>
      <c r="C10" s="318"/>
      <c r="D10" s="318"/>
      <c r="E10" s="318"/>
      <c r="F10" s="318"/>
      <c r="G10" s="318"/>
      <c r="H10" s="318"/>
      <c r="I10" s="318"/>
      <c r="J10" s="318"/>
    </row>
    <row r="11" spans="1:10" ht="12.75">
      <c r="A11" s="319"/>
      <c r="B11" s="319"/>
      <c r="C11" s="319"/>
      <c r="D11" s="319"/>
      <c r="E11" s="319"/>
      <c r="F11" s="319"/>
      <c r="G11" s="319"/>
      <c r="H11" s="319"/>
      <c r="I11" s="319"/>
      <c r="J11" s="31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Dubravko Kaminski</cp:lastModifiedBy>
  <cp:lastPrinted>2014-07-28T13:55:14Z</cp:lastPrinted>
  <dcterms:created xsi:type="dcterms:W3CDTF">2008-10-17T11:51:54Z</dcterms:created>
  <dcterms:modified xsi:type="dcterms:W3CDTF">2014-07-29T09:48:12Z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