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<sst xmlns="http://schemas.openxmlformats.org/spreadsheetml/2006/main" count="393" uniqueCount="342">
  <si>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</si>
  <si>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</si>
  <si>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</si>
  <si>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</si>
  <si>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</si>
  <si>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</si>
  <si>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</si>
  <si>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</si>
  <si>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</si>
  <si>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</si>
  <si>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</si>
  <si>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</si>
  <si>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</si>
  <si>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</si>
  <si>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</si>
  <si>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</si>
  <si>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</si>
  <si>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</si>
  <si>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</si>
  <si>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</si>
  <si>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</si>
  <si>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</si>
  <si>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</si>
  <si>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</si>
  <si>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</si>
  <si>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</si>
  <si>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</si>
  <si>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</si>
  <si>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</si>
  <si>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</si>
  <si>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</si>
  <si>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</si>
  <si>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</si>
  <si>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</si>
  <si>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</si>
  <si>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</si>
  <si>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</si>
  <si>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</si>
  <si>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</si>
  <si>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</si>
  <si>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</si>
  <si>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</si>
  <si>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</si>
  <si>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</si>
  <si>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</si>
  <si>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</si>
  <si>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</si>
  <si>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</si>
  <si>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</si>
  <si>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</si>
  <si>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</si>
  <si>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</si>
  <si>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</si>
  <si>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</si>
  <si>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</si>
  <si>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</si>
  <si>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</si>
  <si>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</si>
  <si>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</si>
  <si>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</si>
  <si>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</si>
  <si>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</si>
  <si>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</si>
  <si>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</si>
  <si>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</si>
  <si>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</si>
  <si>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</si>
  <si>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</si>
  <si>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</si>
  <si>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</si>
  <si>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</si>
  <si>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</si>
  <si>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</si>
  <si>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</si>
  <si>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</si>
  <si>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</si>
  <si>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</si>
  <si>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</si>
  <si>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</si>
  <si>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</si>
  <si>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</si>
  <si>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</si>
  <si>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</si>
  <si>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</si>
  <si>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</si>
  <si>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</si>
  <si>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</si>
  <si>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</si>
  <si>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</si>
  <si>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</si>
  <si>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</si>
  <si>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</si>
  <si>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</si>
  <si>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</si>
  <si>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</si>
  <si>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</si>
  <si>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</si>
  <si>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</si>
  <si>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</si>
  <si>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</si>
  <si>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</si>
  <si>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</si>
  <si>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</si>
  <si>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</si>
  <si>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</si>
  <si>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</si>
  <si>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</si>
  <si>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</si>
  <si>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</si>
  <si>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</si>
  <si>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</si>
  <si>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</si>
  <si>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</si>
  <si>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</si>
  <si>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</si>
  <si>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</si>
  <si>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</si>
  <si>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</si>
  <si>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</si>
  <si>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</si>
  <si>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</si>
  <si>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</si>
  <si>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</si>
  <si>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</si>
  <si>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</si>
  <si>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</si>
  <si>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</si>
  <si>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</si>
  <si>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</si>
  <si>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</si>
  <si>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</si>
  <si>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</si>
  <si>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</si>
  <si>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</si>
  <si>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</si>
  <si>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</si>
  <si>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</si>
  <si>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</si>
  <si>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</si>
  <si>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</si>
  <si>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</si>
  <si>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</si>
  <si>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</si>
  <si>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</si>
  <si>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</si>
  <si>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</si>
  <si>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</si>
  <si>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</si>
  <si>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</si>
  <si>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</si>
  <si>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</si>
  <si>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</si>
  <si>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</si>
  <si>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</si>
  <si>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</si>
  <si>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</si>
  <si>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</si>
  <si>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</si>
  <si>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</si>
  <si>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</si>
  <si>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</si>
  <si>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</si>
  <si>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</si>
  <si>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</si>
  <si>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</si>
  <si>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</si>
  <si>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</si>
  <si>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</si>
  <si>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</si>
  <si>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</si>
  <si>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</si>
  <si>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</si>
  <si>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</si>
  <si>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</si>
  <si>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</si>
  <si>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</si>
  <si>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</si>
  <si>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</si>
  <si>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</si>
  <si>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</si>
  <si>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</si>
  <si>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</si>
  <si>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</si>
  <si>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</si>
  <si>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</si>
  <si>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</si>
  <si>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</si>
  <si>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</si>
  <si>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</si>
  <si>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</si>
  <si>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</si>
  <si>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</si>
  <si>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</si>
  <si>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</si>
  <si>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</si>
  <si>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</si>
  <si>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</si>
  <si>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</si>
  <si>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</si>
  <si>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</si>
  <si>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</si>
  <si>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</si>
  <si>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</si>
  <si>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</si>
  <si>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</si>
  <si>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</si>
  <si>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</si>
  <si>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</si>
  <si>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</si>
  <si>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</si>
  <si>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</si>
  <si>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</si>
  <si>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</si>
  <si>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</si>
  <si>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</si>
  <si>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</si>
  <si>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</si>
  <si>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</si>
  <si>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</si>
  <si>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</si>
  <si>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</si>
  <si>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</si>
  <si>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</si>
  <si>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</si>
  <si>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</si>
  <si>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</si>
  <si>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</si>
  <si>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</si>
  <si>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</si>
  <si>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</si>
  <si>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</si>
  <si>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</si>
  <si>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</si>
  <si>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</si>
  <si>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</si>
  <si>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</si>
  <si>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</si>
  <si>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</si>
  <si>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</si>
  <si>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</si>
  <si>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</si>
  <si>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</si>
  <si>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</si>
  <si>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</si>
  <si>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</si>
  <si>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</si>
  <si>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</si>
  <si>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</si>
  <si>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</si>
  <si>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</si>
  <si>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</si>
  <si>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</si>
  <si>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</si>
  <si>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</si>
  <si>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</si>
  <si>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</si>
  <si>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</si>
  <si>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</si>
  <si>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</si>
  <si>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</si>
  <si>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</si>
  <si>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</si>
  <si>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</si>
  <si>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</si>
  <si>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</si>
  <si>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</si>
  <si>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</si>
  <si>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</si>
  <si>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</si>
  <si>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</si>
  <si>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</si>
  <si>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</si>
  <si>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</si>
  <si>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</si>
  <si>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</si>
  <si>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</si>
  <si>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</si>
  <si>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</si>
  <si>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</si>
  <si>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</si>
  <si>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</si>
  <si>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</si>
  <si>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</si>
  <si>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</si>
  <si>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</si>
  <si>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</si>
  <si>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</si>
  <si>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</si>
  <si>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</si>
  <si>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</si>
  <si>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</si>
  <si>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</si>
  <si>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</si>
  <si>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</si>
  <si>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</si>
  <si>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</si>
  <si>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</si>
  <si>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</si>
  <si>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</si>
  <si>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</si>
  <si>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</si>
  <si>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</si>
  <si>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</si>
  <si>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</si>
  <si>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</si>
  <si>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</si>
  <si>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</si>
  <si>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</si>
  <si>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</si>
  <si>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</si>
  <si>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</si>
  <si>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</si>
  <si>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</si>
  <si>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</si>
  <si>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</si>
  <si>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</si>
  <si>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</si>
  <si>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</si>
  <si>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</si>
  <si>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</si>
  <si>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</si>
  <si>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</si>
  <si>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</si>
  <si>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</si>
  <si>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</si>
  <si>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</si>
  <si>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</si>
  <si>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</si>
  <si>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</si>
  <si>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</si>
  <si>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</si>
  <si>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</si>
  <si>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</si>
  <si>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</si>
  <si>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</si>
  <si>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</si>
  <si>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</si>
  <si>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</si>
  <si>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</si>
  <si>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DA</t>
  </si>
  <si>
    <t>stanje na dan 30.6.2013.</t>
  </si>
  <si>
    <t>u razdoblju 1.1.2013. do 30.6.2013.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</si>
</sst>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318" applyFont="1" applyAlignment="1">
      <alignment/>
      <protection/>
    </xf>
    <xf numFmtId="0" fontId="0" fillId="0" borderId="0" xfId="318" applyFont="1" applyAlignment="1">
      <alignment/>
      <protection/>
    </xf>
    <xf numFmtId="0" fontId="3" fillId="0" borderId="16" xfId="318" applyFont="1" applyFill="1" applyBorder="1" applyAlignment="1" applyProtection="1">
      <alignment horizontal="center" vertical="center"/>
      <protection hidden="1" locked="0"/>
    </xf>
    <xf numFmtId="0" fontId="2" fillId="0" borderId="0" xfId="318" applyFont="1" applyFill="1" applyBorder="1" applyAlignment="1" applyProtection="1">
      <alignment horizontal="left" vertical="center"/>
      <protection hidden="1"/>
    </xf>
    <xf numFmtId="0" fontId="3" fillId="0" borderId="0" xfId="318" applyFont="1" applyFill="1" applyBorder="1" applyAlignment="1" applyProtection="1">
      <alignment vertical="center"/>
      <protection hidden="1"/>
    </xf>
    <xf numFmtId="0" fontId="3" fillId="0" borderId="0" xfId="318" applyFont="1" applyFill="1" applyBorder="1" applyAlignment="1" applyProtection="1">
      <alignment horizontal="center" vertical="center" wrapText="1"/>
      <protection hidden="1"/>
    </xf>
    <xf numFmtId="0" fontId="3" fillId="0" borderId="0" xfId="318" applyFont="1" applyBorder="1" applyAlignment="1" applyProtection="1">
      <alignment/>
      <protection hidden="1"/>
    </xf>
    <xf numFmtId="0" fontId="12" fillId="0" borderId="0" xfId="318" applyFont="1" applyBorder="1" applyAlignment="1" applyProtection="1">
      <alignment horizontal="right" vertical="center" wrapText="1"/>
      <protection hidden="1"/>
    </xf>
    <xf numFmtId="0" fontId="12" fillId="0" borderId="0" xfId="3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18" applyFont="1" applyFill="1" applyBorder="1" applyAlignment="1" applyProtection="1">
      <alignment horizontal="left" vertical="center"/>
      <protection hidden="1"/>
    </xf>
    <xf numFmtId="0" fontId="3" fillId="0" borderId="0" xfId="318" applyFont="1" applyBorder="1" applyAlignment="1" applyProtection="1">
      <alignment horizontal="left"/>
      <protection hidden="1"/>
    </xf>
    <xf numFmtId="0" fontId="3" fillId="0" borderId="0" xfId="318" applyFont="1" applyBorder="1" applyAlignment="1" applyProtection="1">
      <alignment vertical="top"/>
      <protection hidden="1"/>
    </xf>
    <xf numFmtId="0" fontId="3" fillId="0" borderId="0" xfId="318" applyFont="1" applyBorder="1" applyAlignment="1" applyProtection="1">
      <alignment horizontal="right"/>
      <protection hidden="1"/>
    </xf>
    <xf numFmtId="0" fontId="2" fillId="0" borderId="0" xfId="318" applyFont="1" applyFill="1" applyBorder="1" applyAlignment="1" applyProtection="1">
      <alignment horizontal="right" vertical="center"/>
      <protection hidden="1" locked="0"/>
    </xf>
    <xf numFmtId="0" fontId="3" fillId="0" borderId="0" xfId="318" applyFont="1" applyBorder="1" applyAlignment="1" applyProtection="1">
      <alignment/>
      <protection hidden="1"/>
    </xf>
    <xf numFmtId="0" fontId="2" fillId="0" borderId="0" xfId="318" applyFont="1" applyBorder="1" applyAlignment="1" applyProtection="1">
      <alignment vertical="top"/>
      <protection hidden="1"/>
    </xf>
    <xf numFmtId="0" fontId="3" fillId="0" borderId="0" xfId="318" applyFont="1" applyFill="1" applyBorder="1" applyAlignment="1" applyProtection="1">
      <alignment/>
      <protection hidden="1"/>
    </xf>
    <xf numFmtId="0" fontId="3" fillId="0" borderId="0" xfId="318" applyFont="1" applyBorder="1" applyAlignment="1" applyProtection="1">
      <alignment horizontal="center" vertical="center"/>
      <protection hidden="1" locked="0"/>
    </xf>
    <xf numFmtId="0" fontId="3" fillId="0" borderId="0" xfId="318" applyFont="1" applyBorder="1" applyAlignment="1" applyProtection="1">
      <alignment vertical="top" wrapText="1"/>
      <protection hidden="1"/>
    </xf>
    <xf numFmtId="0" fontId="3" fillId="0" borderId="0" xfId="318" applyFont="1" applyBorder="1" applyAlignment="1" applyProtection="1">
      <alignment wrapText="1"/>
      <protection hidden="1"/>
    </xf>
    <xf numFmtId="0" fontId="3" fillId="0" borderId="0" xfId="318" applyFont="1" applyBorder="1" applyAlignment="1" applyProtection="1">
      <alignment horizontal="right" vertical="top"/>
      <protection hidden="1"/>
    </xf>
    <xf numFmtId="0" fontId="3" fillId="0" borderId="0" xfId="318" applyFont="1" applyBorder="1" applyAlignment="1" applyProtection="1">
      <alignment horizontal="center" vertical="top"/>
      <protection hidden="1"/>
    </xf>
    <xf numFmtId="0" fontId="3" fillId="0" borderId="0" xfId="318" applyFont="1" applyBorder="1" applyAlignment="1" applyProtection="1">
      <alignment horizontal="center"/>
      <protection hidden="1"/>
    </xf>
    <xf numFmtId="0" fontId="3" fillId="0" borderId="0" xfId="318" applyFont="1" applyBorder="1" applyAlignment="1">
      <alignment/>
      <protection/>
    </xf>
    <xf numFmtId="0" fontId="3" fillId="0" borderId="0" xfId="318" applyFont="1" applyBorder="1" applyAlignment="1" applyProtection="1">
      <alignment horizontal="left" vertical="top"/>
      <protection hidden="1"/>
    </xf>
    <xf numFmtId="0" fontId="3" fillId="0" borderId="17" xfId="318" applyFont="1" applyBorder="1" applyAlignment="1" applyProtection="1">
      <alignment/>
      <protection hidden="1"/>
    </xf>
    <xf numFmtId="0" fontId="3" fillId="0" borderId="0" xfId="318" applyFont="1" applyBorder="1" applyAlignment="1" applyProtection="1">
      <alignment vertical="center"/>
      <protection hidden="1"/>
    </xf>
    <xf numFmtId="0" fontId="3" fillId="0" borderId="18" xfId="318" applyFont="1" applyBorder="1" applyAlignment="1" applyProtection="1">
      <alignment/>
      <protection hidden="1"/>
    </xf>
    <xf numFmtId="0" fontId="3" fillId="0" borderId="18" xfId="318" applyFont="1" applyBorder="1" applyAlignment="1">
      <alignment/>
      <protection/>
    </xf>
    <xf numFmtId="0" fontId="9" fillId="0" borderId="0" xfId="324">
      <alignment vertical="top"/>
      <protection/>
    </xf>
    <xf numFmtId="0" fontId="9" fillId="0" borderId="0" xfId="324" applyAlignment="1">
      <alignment/>
      <protection/>
    </xf>
    <xf numFmtId="0" fontId="16" fillId="0" borderId="0" xfId="324" applyFont="1" applyAlignment="1">
      <alignment/>
      <protection/>
    </xf>
    <xf numFmtId="0" fontId="10" fillId="0" borderId="0" xfId="324" applyFont="1" applyFill="1" applyBorder="1" applyAlignment="1">
      <alignment horizontal="center" vertical="center" wrapText="1"/>
      <protection/>
    </xf>
    <xf numFmtId="0" fontId="7" fillId="0" borderId="0" xfId="32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324" applyFont="1" applyBorder="1" applyAlignment="1" applyProtection="1">
      <alignment vertical="center"/>
      <protection hidden="1"/>
    </xf>
    <xf numFmtId="0" fontId="3" fillId="0" borderId="0" xfId="318" applyFont="1" applyBorder="1" applyAlignment="1" applyProtection="1">
      <alignment horizontal="right" wrapText="1"/>
      <protection hidden="1"/>
    </xf>
    <xf numFmtId="0" fontId="3" fillId="0" borderId="0" xfId="31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2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2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318" applyFont="1" applyBorder="1" applyAlignment="1">
      <alignment/>
      <protection/>
    </xf>
    <xf numFmtId="0" fontId="3" fillId="0" borderId="24" xfId="318" applyFont="1" applyBorder="1" applyAlignment="1">
      <alignment/>
      <protection/>
    </xf>
    <xf numFmtId="0" fontId="3" fillId="0" borderId="25" xfId="318" applyFont="1" applyFill="1" applyBorder="1" applyAlignment="1" applyProtection="1">
      <alignment horizontal="left" vertical="center" wrapText="1"/>
      <protection hidden="1"/>
    </xf>
    <xf numFmtId="0" fontId="3" fillId="0" borderId="16" xfId="318" applyFont="1" applyFill="1" applyBorder="1" applyAlignment="1" applyProtection="1">
      <alignment vertical="center"/>
      <protection hidden="1"/>
    </xf>
    <xf numFmtId="0" fontId="3" fillId="0" borderId="25" xfId="318" applyFont="1" applyBorder="1" applyAlignment="1" applyProtection="1">
      <alignment horizontal="left" vertical="center" wrapText="1"/>
      <protection hidden="1"/>
    </xf>
    <xf numFmtId="0" fontId="3" fillId="0" borderId="16" xfId="318" applyFont="1" applyBorder="1" applyAlignment="1" applyProtection="1">
      <alignment/>
      <protection hidden="1"/>
    </xf>
    <xf numFmtId="0" fontId="12" fillId="0" borderId="0" xfId="318" applyFont="1" applyBorder="1" applyAlignment="1" applyProtection="1">
      <alignment horizontal="right"/>
      <protection hidden="1"/>
    </xf>
    <xf numFmtId="0" fontId="3" fillId="0" borderId="25" xfId="318" applyFont="1" applyFill="1" applyBorder="1" applyAlignment="1" applyProtection="1">
      <alignment/>
      <protection hidden="1"/>
    </xf>
    <xf numFmtId="0" fontId="3" fillId="0" borderId="25" xfId="318" applyFont="1" applyBorder="1" applyAlignment="1" applyProtection="1">
      <alignment wrapText="1"/>
      <protection hidden="1"/>
    </xf>
    <xf numFmtId="0" fontId="3" fillId="0" borderId="16" xfId="318" applyFont="1" applyBorder="1" applyAlignment="1" applyProtection="1">
      <alignment horizontal="right"/>
      <protection hidden="1"/>
    </xf>
    <xf numFmtId="0" fontId="3" fillId="0" borderId="25" xfId="318" applyFont="1" applyBorder="1" applyAlignment="1" applyProtection="1">
      <alignment/>
      <protection hidden="1"/>
    </xf>
    <xf numFmtId="0" fontId="3" fillId="0" borderId="16" xfId="318" applyFont="1" applyBorder="1" applyAlignment="1" applyProtection="1">
      <alignment horizontal="right" wrapText="1"/>
      <protection hidden="1"/>
    </xf>
    <xf numFmtId="0" fontId="2" fillId="0" borderId="25" xfId="318" applyFont="1" applyFill="1" applyBorder="1" applyAlignment="1" applyProtection="1">
      <alignment horizontal="right" vertical="center"/>
      <protection hidden="1" locked="0"/>
    </xf>
    <xf numFmtId="0" fontId="3" fillId="0" borderId="25" xfId="318" applyFont="1" applyBorder="1" applyAlignment="1" applyProtection="1">
      <alignment vertical="top"/>
      <protection hidden="1"/>
    </xf>
    <xf numFmtId="0" fontId="3" fillId="0" borderId="25" xfId="318" applyFont="1" applyBorder="1" applyAlignment="1" applyProtection="1">
      <alignment horizontal="left" vertical="top" wrapText="1"/>
      <protection hidden="1"/>
    </xf>
    <xf numFmtId="0" fontId="3" fillId="0" borderId="16" xfId="318" applyFont="1" applyBorder="1" applyAlignment="1">
      <alignment/>
      <protection/>
    </xf>
    <xf numFmtId="0" fontId="3" fillId="0" borderId="25" xfId="318" applyFont="1" applyBorder="1" applyAlignment="1" applyProtection="1">
      <alignment horizontal="left" vertical="top" indent="2"/>
      <protection hidden="1"/>
    </xf>
    <xf numFmtId="0" fontId="3" fillId="0" borderId="25" xfId="318" applyFont="1" applyBorder="1" applyAlignment="1" applyProtection="1">
      <alignment horizontal="left" vertical="top" wrapText="1" indent="2"/>
      <protection hidden="1"/>
    </xf>
    <xf numFmtId="0" fontId="3" fillId="0" borderId="16" xfId="318" applyFont="1" applyBorder="1" applyAlignment="1" applyProtection="1">
      <alignment horizontal="right" vertical="top"/>
      <protection hidden="1"/>
    </xf>
    <xf numFmtId="49" fontId="2" fillId="0" borderId="25" xfId="318" applyNumberFormat="1" applyFont="1" applyBorder="1" applyAlignment="1" applyProtection="1">
      <alignment horizontal="center" vertical="center"/>
      <protection hidden="1" locked="0"/>
    </xf>
    <xf numFmtId="0" fontId="3" fillId="0" borderId="16" xfId="318" applyFont="1" applyBorder="1" applyAlignment="1" applyProtection="1">
      <alignment horizontal="left" vertical="top"/>
      <protection hidden="1"/>
    </xf>
    <xf numFmtId="0" fontId="3" fillId="0" borderId="25" xfId="318" applyFont="1" applyBorder="1" applyAlignment="1" applyProtection="1">
      <alignment horizontal="left"/>
      <protection hidden="1"/>
    </xf>
    <xf numFmtId="0" fontId="3" fillId="0" borderId="24" xfId="318" applyFont="1" applyBorder="1" applyAlignment="1" applyProtection="1">
      <alignment/>
      <protection hidden="1"/>
    </xf>
    <xf numFmtId="0" fontId="3" fillId="0" borderId="16" xfId="318" applyFont="1" applyBorder="1" applyAlignment="1" applyProtection="1">
      <alignment horizontal="left"/>
      <protection hidden="1"/>
    </xf>
    <xf numFmtId="0" fontId="3" fillId="0" borderId="25" xfId="318" applyFont="1" applyFill="1" applyBorder="1" applyAlignment="1" applyProtection="1">
      <alignment vertical="center"/>
      <protection hidden="1"/>
    </xf>
    <xf numFmtId="0" fontId="13" fillId="0" borderId="25" xfId="324" applyFont="1" applyFill="1" applyBorder="1" applyAlignment="1" applyProtection="1">
      <alignment vertical="center"/>
      <protection hidden="1"/>
    </xf>
    <xf numFmtId="0" fontId="13" fillId="0" borderId="0" xfId="324" applyFont="1" applyBorder="1" applyAlignment="1" applyProtection="1">
      <alignment horizontal="left"/>
      <protection hidden="1"/>
    </xf>
    <xf numFmtId="0" fontId="9" fillId="0" borderId="0" xfId="324" applyBorder="1" applyAlignment="1">
      <alignment/>
      <protection/>
    </xf>
    <xf numFmtId="0" fontId="9" fillId="0" borderId="25" xfId="324" applyBorder="1" applyAlignment="1">
      <alignment/>
      <protection/>
    </xf>
    <xf numFmtId="0" fontId="2" fillId="0" borderId="16" xfId="318" applyFont="1" applyBorder="1" applyAlignment="1" applyProtection="1">
      <alignment vertical="center"/>
      <protection hidden="1"/>
    </xf>
    <xf numFmtId="0" fontId="3" fillId="0" borderId="26" xfId="318" applyFont="1" applyBorder="1" applyAlignment="1" applyProtection="1">
      <alignment/>
      <protection hidden="1"/>
    </xf>
    <xf numFmtId="0" fontId="3" fillId="0" borderId="27" xfId="318" applyFont="1" applyFill="1" applyBorder="1" applyAlignment="1" applyProtection="1">
      <alignment horizontal="right" vertical="top" wrapText="1"/>
      <protection hidden="1"/>
    </xf>
    <xf numFmtId="0" fontId="3" fillId="0" borderId="28" xfId="318" applyFont="1" applyFill="1" applyBorder="1" applyAlignment="1" applyProtection="1">
      <alignment horizontal="right" vertical="top" wrapText="1"/>
      <protection hidden="1"/>
    </xf>
    <xf numFmtId="0" fontId="3" fillId="0" borderId="28" xfId="318" applyFont="1" applyFill="1" applyBorder="1" applyAlignment="1" applyProtection="1">
      <alignment/>
      <protection hidden="1"/>
    </xf>
    <xf numFmtId="0" fontId="3" fillId="0" borderId="29" xfId="318" applyFont="1" applyFill="1" applyBorder="1" applyAlignment="1" applyProtection="1">
      <alignment/>
      <protection hidden="1"/>
    </xf>
    <xf numFmtId="14" fontId="2" fillId="0" borderId="21" xfId="31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318" applyFont="1" applyFill="1" applyBorder="1" applyAlignment="1" applyProtection="1">
      <alignment horizontal="right" vertical="center"/>
      <protection hidden="1" locked="0"/>
    </xf>
    <xf numFmtId="0" fontId="3" fillId="0" borderId="0" xfId="318" applyFont="1" applyFill="1" applyBorder="1" applyAlignment="1">
      <alignment/>
      <protection/>
    </xf>
    <xf numFmtId="49" fontId="2" fillId="0" borderId="0" xfId="318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05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19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129" applyFont="1" applyFill="1" applyBorder="1" applyAlignment="1" applyProtection="1">
      <alignment horizontal="center" vertical="center"/>
      <protection hidden="1" locked="0"/>
    </xf>
    <xf numFmtId="49" fontId="2" fillId="33" borderId="20" xfId="131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15" applyNumberFormat="1" applyFont="1" applyFill="1" applyBorder="1" applyAlignment="1" applyProtection="1">
      <alignment horizontal="right" vertical="center"/>
      <protection locked="0"/>
    </xf>
    <xf numFmtId="3" fontId="1" fillId="0" borderId="10" xfId="317" applyNumberFormat="1" applyFont="1" applyFill="1" applyBorder="1" applyAlignment="1" applyProtection="1">
      <alignment vertical="center"/>
      <protection locked="0"/>
    </xf>
    <xf numFmtId="3" fontId="6" fillId="0" borderId="10" xfId="128" applyNumberFormat="1" applyFont="1" applyFill="1" applyBorder="1" applyAlignment="1" applyProtection="1">
      <alignment horizontal="right"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271" applyNumberFormat="1" applyFont="1" applyFill="1" applyBorder="1" applyAlignment="1" applyProtection="1">
      <alignment horizontal="right" vertical="center"/>
      <protection locked="0"/>
    </xf>
    <xf numFmtId="3" fontId="1" fillId="0" borderId="10" xfId="269" applyNumberFormat="1" applyFont="1" applyFill="1" applyBorder="1" applyAlignment="1" applyProtection="1">
      <alignment horizontal="right" vertical="center"/>
      <protection locked="0"/>
    </xf>
    <xf numFmtId="3" fontId="1" fillId="0" borderId="10" xfId="273" applyNumberFormat="1" applyFont="1" applyFill="1" applyBorder="1" applyAlignment="1" applyProtection="1">
      <alignment horizontal="right" vertical="center"/>
      <protection locked="0"/>
    </xf>
    <xf numFmtId="3" fontId="1" fillId="0" borderId="10" xfId="277" applyNumberFormat="1" applyFont="1" applyFill="1" applyBorder="1" applyAlignment="1" applyProtection="1">
      <alignment horizontal="right" vertical="center"/>
      <protection locked="0"/>
    </xf>
    <xf numFmtId="3" fontId="1" fillId="0" borderId="11" xfId="120" applyNumberFormat="1" applyFont="1" applyFill="1" applyBorder="1" applyAlignment="1" applyProtection="1">
      <alignment horizontal="right" vertical="center"/>
      <protection hidden="1"/>
    </xf>
    <xf numFmtId="3" fontId="1" fillId="0" borderId="30" xfId="120" applyNumberFormat="1" applyFont="1" applyFill="1" applyBorder="1" applyAlignment="1" applyProtection="1">
      <alignment horizontal="right" vertical="center"/>
      <protection hidden="1"/>
    </xf>
    <xf numFmtId="3" fontId="1" fillId="0" borderId="11" xfId="130" applyNumberFormat="1" applyFont="1" applyFill="1" applyBorder="1" applyAlignment="1" applyProtection="1">
      <alignment horizontal="right" vertical="center"/>
      <protection hidden="1"/>
    </xf>
    <xf numFmtId="3" fontId="2" fillId="0" borderId="20" xfId="318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31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319" applyNumberFormat="1" applyFont="1" applyBorder="1" applyAlignment="1" applyProtection="1">
      <alignment horizontal="left" vertical="center"/>
      <protection hidden="1" locked="0"/>
    </xf>
    <xf numFmtId="49" fontId="2" fillId="0" borderId="29" xfId="319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319" applyFont="1" applyBorder="1" applyAlignment="1">
      <alignment horizontal="left" vertical="center"/>
      <protection/>
    </xf>
    <xf numFmtId="0" fontId="3" fillId="0" borderId="28" xfId="318" applyFont="1" applyFill="1" applyBorder="1" applyAlignment="1" applyProtection="1">
      <alignment horizontal="center" vertical="top"/>
      <protection hidden="1"/>
    </xf>
    <xf numFmtId="0" fontId="3" fillId="0" borderId="28" xfId="318" applyFont="1" applyFill="1" applyBorder="1" applyAlignment="1" applyProtection="1">
      <alignment horizontal="center"/>
      <protection hidden="1"/>
    </xf>
    <xf numFmtId="0" fontId="3" fillId="0" borderId="16" xfId="318" applyFont="1" applyBorder="1" applyAlignment="1" applyProtection="1">
      <alignment horizontal="right" vertical="center" wrapText="1"/>
      <protection hidden="1"/>
    </xf>
    <xf numFmtId="0" fontId="3" fillId="0" borderId="25" xfId="318" applyFont="1" applyBorder="1" applyAlignment="1" applyProtection="1">
      <alignment horizontal="right" wrapText="1"/>
      <protection hidden="1"/>
    </xf>
    <xf numFmtId="0" fontId="3" fillId="0" borderId="16" xfId="318" applyFont="1" applyBorder="1" applyAlignment="1" applyProtection="1">
      <alignment horizontal="right" vertical="center"/>
      <protection hidden="1"/>
    </xf>
    <xf numFmtId="0" fontId="3" fillId="0" borderId="25" xfId="318" applyFont="1" applyBorder="1" applyAlignment="1" applyProtection="1">
      <alignment horizontal="right"/>
      <protection hidden="1"/>
    </xf>
    <xf numFmtId="0" fontId="17" fillId="0" borderId="0" xfId="324" applyFont="1" applyBorder="1" applyAlignment="1" applyProtection="1">
      <alignment horizontal="left"/>
      <protection hidden="1"/>
    </xf>
    <xf numFmtId="0" fontId="18" fillId="0" borderId="0" xfId="324" applyFont="1" applyBorder="1" applyAlignment="1">
      <alignment/>
      <protection/>
    </xf>
    <xf numFmtId="0" fontId="13" fillId="0" borderId="0" xfId="324" applyFont="1" applyBorder="1" applyAlignment="1" applyProtection="1">
      <alignment horizontal="left"/>
      <protection hidden="1"/>
    </xf>
    <xf numFmtId="0" fontId="9" fillId="0" borderId="0" xfId="324" applyBorder="1" applyAlignment="1">
      <alignment/>
      <protection/>
    </xf>
    <xf numFmtId="0" fontId="9" fillId="0" borderId="25" xfId="324" applyBorder="1" applyAlignment="1">
      <alignment/>
      <protection/>
    </xf>
    <xf numFmtId="0" fontId="10" fillId="0" borderId="31" xfId="318" applyFont="1" applyBorder="1" applyAlignment="1">
      <alignment/>
      <protection/>
    </xf>
    <xf numFmtId="0" fontId="10" fillId="0" borderId="17" xfId="318" applyFont="1" applyBorder="1" applyAlignment="1">
      <alignment/>
      <protection/>
    </xf>
    <xf numFmtId="0" fontId="3" fillId="0" borderId="0" xfId="318" applyFont="1" applyBorder="1" applyAlignment="1" applyProtection="1">
      <alignment vertical="center"/>
      <protection hidden="1"/>
    </xf>
    <xf numFmtId="0" fontId="3" fillId="0" borderId="32" xfId="318" applyFont="1" applyBorder="1" applyAlignment="1" applyProtection="1">
      <alignment horizontal="center" vertical="top"/>
      <protection hidden="1"/>
    </xf>
    <xf numFmtId="0" fontId="3" fillId="0" borderId="32" xfId="318" applyFont="1" applyBorder="1" applyAlignment="1">
      <alignment horizontal="center"/>
      <protection/>
    </xf>
    <xf numFmtId="0" fontId="3" fillId="0" borderId="33" xfId="318" applyFont="1" applyBorder="1" applyAlignment="1">
      <alignment/>
      <protection/>
    </xf>
    <xf numFmtId="49" fontId="2" fillId="0" borderId="27" xfId="31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1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318" applyFont="1" applyFill="1" applyBorder="1" applyAlignment="1" applyProtection="1">
      <alignment horizontal="left" vertical="center"/>
      <protection hidden="1" locked="0"/>
    </xf>
    <xf numFmtId="0" fontId="3" fillId="0" borderId="28" xfId="318" applyFont="1" applyFill="1" applyBorder="1" applyAlignment="1">
      <alignment/>
      <protection/>
    </xf>
    <xf numFmtId="0" fontId="3" fillId="0" borderId="29" xfId="318" applyFont="1" applyFill="1" applyBorder="1" applyAlignment="1">
      <alignment/>
      <protection/>
    </xf>
    <xf numFmtId="0" fontId="2" fillId="33" borderId="27" xfId="319" applyFont="1" applyFill="1" applyBorder="1" applyAlignment="1" applyProtection="1">
      <alignment horizontal="left" vertical="center"/>
      <protection hidden="1" locked="0"/>
    </xf>
    <xf numFmtId="0" fontId="2" fillId="0" borderId="28" xfId="319" applyFont="1" applyBorder="1" applyAlignment="1" applyProtection="1">
      <alignment horizontal="left" vertical="center"/>
      <protection hidden="1" locked="0"/>
    </xf>
    <xf numFmtId="49" fontId="2" fillId="33" borderId="27" xfId="31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19" applyNumberFormat="1" applyFont="1" applyBorder="1" applyAlignment="1" applyProtection="1">
      <alignment horizontal="center" vertical="center"/>
      <protection hidden="1" locked="0"/>
    </xf>
    <xf numFmtId="49" fontId="2" fillId="33" borderId="27" xfId="20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208" applyNumberFormat="1" applyFont="1" applyBorder="1" applyAlignment="1" applyProtection="1">
      <alignment horizontal="center" vertical="center"/>
      <protection hidden="1" locked="0"/>
    </xf>
    <xf numFmtId="0" fontId="3" fillId="0" borderId="28" xfId="319" applyFont="1" applyBorder="1" applyAlignment="1">
      <alignment horizontal="left" vertical="center"/>
      <protection/>
    </xf>
    <xf numFmtId="1" fontId="2" fillId="33" borderId="27" xfId="319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31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18" applyFont="1" applyBorder="1" applyAlignment="1" applyProtection="1">
      <alignment horizontal="center" vertical="top"/>
      <protection hidden="1"/>
    </xf>
    <xf numFmtId="0" fontId="3" fillId="0" borderId="0" xfId="318" applyFont="1" applyBorder="1" applyAlignment="1" applyProtection="1">
      <alignment horizontal="center"/>
      <protection hidden="1"/>
    </xf>
    <xf numFmtId="0" fontId="3" fillId="0" borderId="17" xfId="318" applyFont="1" applyBorder="1" applyAlignment="1" applyProtection="1">
      <alignment horizontal="center"/>
      <protection hidden="1"/>
    </xf>
    <xf numFmtId="0" fontId="2" fillId="0" borderId="27" xfId="318" applyFont="1" applyFill="1" applyBorder="1" applyAlignment="1" applyProtection="1">
      <alignment horizontal="right" vertical="center"/>
      <protection hidden="1" locked="0"/>
    </xf>
    <xf numFmtId="0" fontId="3" fillId="0" borderId="0" xfId="318" applyFont="1" applyBorder="1" applyAlignment="1" applyProtection="1">
      <alignment vertical="top" wrapText="1"/>
      <protection hidden="1"/>
    </xf>
    <xf numFmtId="0" fontId="3" fillId="0" borderId="0" xfId="318" applyFont="1" applyBorder="1" applyAlignment="1" applyProtection="1">
      <alignment wrapText="1"/>
      <protection hidden="1"/>
    </xf>
    <xf numFmtId="0" fontId="3" fillId="0" borderId="0" xfId="318" applyFont="1" applyBorder="1" applyAlignment="1" applyProtection="1">
      <alignment horizontal="right" vertical="center"/>
      <protection hidden="1"/>
    </xf>
    <xf numFmtId="0" fontId="3" fillId="0" borderId="16" xfId="318" applyFont="1" applyBorder="1" applyAlignment="1" applyProtection="1">
      <alignment horizontal="center" vertical="center"/>
      <protection hidden="1"/>
    </xf>
    <xf numFmtId="0" fontId="3" fillId="0" borderId="0" xfId="318" applyFont="1" applyBorder="1" applyAlignment="1">
      <alignment horizontal="center" vertical="center"/>
      <protection/>
    </xf>
    <xf numFmtId="0" fontId="3" fillId="0" borderId="0" xfId="318" applyFont="1" applyBorder="1" applyAlignment="1">
      <alignment horizontal="center"/>
      <protection/>
    </xf>
    <xf numFmtId="0" fontId="3" fillId="0" borderId="0" xfId="318" applyFont="1" applyBorder="1" applyAlignment="1">
      <alignment horizontal="center" vertical="center"/>
      <protection/>
    </xf>
    <xf numFmtId="0" fontId="3" fillId="0" borderId="0" xfId="318" applyFont="1" applyBorder="1" applyAlignment="1">
      <alignment vertical="center"/>
      <protection/>
    </xf>
    <xf numFmtId="0" fontId="3" fillId="0" borderId="0" xfId="318" applyFont="1" applyBorder="1" applyAlignment="1">
      <alignment horizontal="center"/>
      <protection/>
    </xf>
    <xf numFmtId="0" fontId="3" fillId="0" borderId="25" xfId="318" applyFont="1" applyBorder="1" applyAlignment="1">
      <alignment horizontal="center"/>
      <protection/>
    </xf>
    <xf numFmtId="0" fontId="3" fillId="0" borderId="28" xfId="318" applyFont="1" applyFill="1" applyBorder="1" applyAlignment="1">
      <alignment horizontal="left"/>
      <protection/>
    </xf>
    <xf numFmtId="0" fontId="3" fillId="0" borderId="29" xfId="318" applyFont="1" applyFill="1" applyBorder="1" applyAlignment="1">
      <alignment horizontal="left"/>
      <protection/>
    </xf>
    <xf numFmtId="0" fontId="3" fillId="0" borderId="0" xfId="318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319" applyFont="1" applyBorder="1" applyAlignment="1" applyProtection="1">
      <alignment/>
      <protection hidden="1" locked="0"/>
    </xf>
    <xf numFmtId="0" fontId="2" fillId="0" borderId="29" xfId="319" applyFont="1" applyBorder="1" applyAlignment="1" applyProtection="1">
      <alignment/>
      <protection hidden="1" locked="0"/>
    </xf>
    <xf numFmtId="0" fontId="3" fillId="0" borderId="0" xfId="318" applyFont="1" applyBorder="1" applyAlignment="1" applyProtection="1">
      <alignment horizontal="right" wrapText="1"/>
      <protection hidden="1"/>
    </xf>
    <xf numFmtId="0" fontId="3" fillId="0" borderId="16" xfId="318" applyFont="1" applyBorder="1" applyAlignment="1" applyProtection="1">
      <alignment horizontal="right" wrapText="1"/>
      <protection hidden="1"/>
    </xf>
    <xf numFmtId="0" fontId="2" fillId="0" borderId="16" xfId="318" applyFont="1" applyFill="1" applyBorder="1" applyAlignment="1" applyProtection="1">
      <alignment horizontal="left" vertical="center" wrapText="1"/>
      <protection hidden="1"/>
    </xf>
    <xf numFmtId="0" fontId="2" fillId="0" borderId="0" xfId="318" applyFont="1" applyFill="1" applyBorder="1" applyAlignment="1" applyProtection="1">
      <alignment horizontal="left" vertical="center" wrapText="1"/>
      <protection hidden="1"/>
    </xf>
    <xf numFmtId="0" fontId="2" fillId="0" borderId="25" xfId="318" applyFont="1" applyFill="1" applyBorder="1" applyAlignment="1" applyProtection="1">
      <alignment horizontal="left" vertical="center" wrapText="1"/>
      <protection hidden="1"/>
    </xf>
    <xf numFmtId="0" fontId="11" fillId="0" borderId="16" xfId="318" applyFont="1" applyBorder="1" applyAlignment="1" applyProtection="1">
      <alignment horizontal="center" vertical="center" wrapText="1"/>
      <protection hidden="1"/>
    </xf>
    <xf numFmtId="0" fontId="11" fillId="0" borderId="0" xfId="318" applyFont="1" applyBorder="1" applyAlignment="1" applyProtection="1">
      <alignment horizontal="center" vertical="center" wrapText="1"/>
      <protection hidden="1"/>
    </xf>
    <xf numFmtId="0" fontId="11" fillId="0" borderId="25" xfId="318" applyFont="1" applyBorder="1" applyAlignment="1" applyProtection="1">
      <alignment horizontal="center" vertical="center" wrapText="1"/>
      <protection hidden="1"/>
    </xf>
    <xf numFmtId="0" fontId="1" fillId="0" borderId="16" xfId="318" applyFont="1" applyBorder="1" applyAlignment="1" applyProtection="1">
      <alignment horizontal="right" vertical="center" wrapText="1"/>
      <protection hidden="1"/>
    </xf>
    <xf numFmtId="0" fontId="1" fillId="0" borderId="25" xfId="31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32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324" applyFont="1" applyFill="1" applyBorder="1" applyAlignment="1" applyProtection="1">
      <alignment horizontal="center" vertical="center"/>
      <protection hidden="1"/>
    </xf>
    <xf numFmtId="14" fontId="7" fillId="0" borderId="0" xfId="3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2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324" applyFont="1" applyAlignment="1">
      <alignment/>
      <protection/>
    </xf>
    <xf numFmtId="0" fontId="15" fillId="0" borderId="0" xfId="324" applyFont="1" applyBorder="1" applyAlignment="1">
      <alignment horizontal="justify" vertical="top" wrapText="1"/>
      <protection/>
    </xf>
    <xf numFmtId="0" fontId="9" fillId="0" borderId="0" xfId="324" applyAlignment="1">
      <alignment/>
      <protection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Hyperlink 3 2" xfId="57"/>
    <cellStyle name="Input" xfId="58"/>
    <cellStyle name="Linked Cell" xfId="59"/>
    <cellStyle name="Neutral" xfId="60"/>
    <cellStyle name="Normal 10" xfId="61"/>
    <cellStyle name="Normal 10 2" xfId="62"/>
    <cellStyle name="Normal 100" xfId="63"/>
    <cellStyle name="Normal 100 2" xfId="64"/>
    <cellStyle name="Normal 101" xfId="65"/>
    <cellStyle name="Normal 101 2" xfId="66"/>
    <cellStyle name="Normal 102" xfId="67"/>
    <cellStyle name="Normal 102 2" xfId="68"/>
    <cellStyle name="Normal 103" xfId="69"/>
    <cellStyle name="Normal 103 2" xfId="70"/>
    <cellStyle name="Normal 104" xfId="71"/>
    <cellStyle name="Normal 104 2" xfId="72"/>
    <cellStyle name="Normal 105" xfId="73"/>
    <cellStyle name="Normal 105 2" xfId="74"/>
    <cellStyle name="Normal 106" xfId="75"/>
    <cellStyle name="Normal 106 2" xfId="76"/>
    <cellStyle name="Normal 107" xfId="77"/>
    <cellStyle name="Normal 107 2" xfId="78"/>
    <cellStyle name="Normal 108" xfId="79"/>
    <cellStyle name="Normal 108 2" xfId="80"/>
    <cellStyle name="Normal 109" xfId="81"/>
    <cellStyle name="Normal 109 2" xfId="82"/>
    <cellStyle name="Normal 11" xfId="83"/>
    <cellStyle name="Normal 11 2" xfId="84"/>
    <cellStyle name="Normal 110" xfId="85"/>
    <cellStyle name="Normal 110 2" xfId="86"/>
    <cellStyle name="Normal 111" xfId="87"/>
    <cellStyle name="Normal 111 2" xfId="88"/>
    <cellStyle name="Normal 112" xfId="89"/>
    <cellStyle name="Normal 112 2" xfId="90"/>
    <cellStyle name="Normal 113" xfId="91"/>
    <cellStyle name="Normal 113 2" xfId="92"/>
    <cellStyle name="Normal 114" xfId="93"/>
    <cellStyle name="Normal 114 2" xfId="94"/>
    <cellStyle name="Normal 115" xfId="95"/>
    <cellStyle name="Normal 115 2" xfId="96"/>
    <cellStyle name="Normal 116" xfId="97"/>
    <cellStyle name="Normal 116 2" xfId="98"/>
    <cellStyle name="Normal 117" xfId="99"/>
    <cellStyle name="Normal 117 2" xfId="100"/>
    <cellStyle name="Normal 118" xfId="101"/>
    <cellStyle name="Normal 118 2" xfId="102"/>
    <cellStyle name="Normal 119" xfId="103"/>
    <cellStyle name="Normal 119 2" xfId="104"/>
    <cellStyle name="Normal 12" xfId="105"/>
    <cellStyle name="Normal 12 2" xfId="106"/>
    <cellStyle name="Normal 120" xfId="107"/>
    <cellStyle name="Normal 120 2" xfId="108"/>
    <cellStyle name="Normal 121" xfId="109"/>
    <cellStyle name="Normal 121 2" xfId="110"/>
    <cellStyle name="Normal 122" xfId="111"/>
    <cellStyle name="Normal 123" xfId="112"/>
    <cellStyle name="Normal 124" xfId="113"/>
    <cellStyle name="Normal 125" xfId="114"/>
    <cellStyle name="Normal 126" xfId="115"/>
    <cellStyle name="Normal 127" xfId="116"/>
    <cellStyle name="Normal 128" xfId="117"/>
    <cellStyle name="Normal 129" xfId="118"/>
    <cellStyle name="Normal 13" xfId="119"/>
    <cellStyle name="Normal 13 2" xfId="120"/>
    <cellStyle name="Normal 130" xfId="121"/>
    <cellStyle name="Normal 131" xfId="122"/>
    <cellStyle name="Normal 132" xfId="123"/>
    <cellStyle name="Normal 133" xfId="124"/>
    <cellStyle name="Normal 134" xfId="125"/>
    <cellStyle name="Normal 135" xfId="126"/>
    <cellStyle name="Normal 136" xfId="127"/>
    <cellStyle name="Normal 137" xfId="128"/>
    <cellStyle name="Normal 14" xfId="129"/>
    <cellStyle name="Normal 14 2" xfId="130"/>
    <cellStyle name="Normal 15" xfId="131"/>
    <cellStyle name="Normal 15 2" xfId="132"/>
    <cellStyle name="Normal 16" xfId="133"/>
    <cellStyle name="Normal 16 2" xfId="134"/>
    <cellStyle name="Normal 17" xfId="135"/>
    <cellStyle name="Normal 17 2" xfId="136"/>
    <cellStyle name="Normal 18" xfId="137"/>
    <cellStyle name="Normal 18 2" xfId="138"/>
    <cellStyle name="Normal 19" xfId="139"/>
    <cellStyle name="Normal 19 2" xfId="140"/>
    <cellStyle name="Normal 2" xfId="141"/>
    <cellStyle name="Normal 2 2" xfId="142"/>
    <cellStyle name="Normal 2 3" xfId="143"/>
    <cellStyle name="Normal 20" xfId="144"/>
    <cellStyle name="Normal 20 2" xfId="145"/>
    <cellStyle name="Normal 21" xfId="146"/>
    <cellStyle name="Normal 21 2" xfId="147"/>
    <cellStyle name="Normal 22" xfId="148"/>
    <cellStyle name="Normal 22 2" xfId="149"/>
    <cellStyle name="Normal 23" xfId="150"/>
    <cellStyle name="Normal 23 2" xfId="151"/>
    <cellStyle name="Normal 24" xfId="152"/>
    <cellStyle name="Normal 24 2" xfId="153"/>
    <cellStyle name="Normal 25" xfId="154"/>
    <cellStyle name="Normal 25 2" xfId="155"/>
    <cellStyle name="Normal 26" xfId="156"/>
    <cellStyle name="Normal 26 2" xfId="157"/>
    <cellStyle name="Normal 27" xfId="158"/>
    <cellStyle name="Normal 27 2" xfId="159"/>
    <cellStyle name="Normal 28" xfId="160"/>
    <cellStyle name="Normal 28 2" xfId="161"/>
    <cellStyle name="Normal 29" xfId="162"/>
    <cellStyle name="Normal 29 2" xfId="163"/>
    <cellStyle name="Normal 3" xfId="164"/>
    <cellStyle name="Normal 3 2" xfId="165"/>
    <cellStyle name="Normal 30" xfId="166"/>
    <cellStyle name="Normal 30 2" xfId="167"/>
    <cellStyle name="Normal 31" xfId="168"/>
    <cellStyle name="Normal 31 2" xfId="169"/>
    <cellStyle name="Normal 32" xfId="170"/>
    <cellStyle name="Normal 32 2" xfId="171"/>
    <cellStyle name="Normal 33" xfId="172"/>
    <cellStyle name="Normal 33 2" xfId="173"/>
    <cellStyle name="Normal 34" xfId="174"/>
    <cellStyle name="Normal 34 2" xfId="175"/>
    <cellStyle name="Normal 35" xfId="176"/>
    <cellStyle name="Normal 35 2" xfId="177"/>
    <cellStyle name="Normal 36" xfId="178"/>
    <cellStyle name="Normal 36 2" xfId="179"/>
    <cellStyle name="Normal 37" xfId="180"/>
    <cellStyle name="Normal 37 2" xfId="181"/>
    <cellStyle name="Normal 38" xfId="182"/>
    <cellStyle name="Normal 38 2" xfId="183"/>
    <cellStyle name="Normal 39" xfId="184"/>
    <cellStyle name="Normal 39 2" xfId="185"/>
    <cellStyle name="Normal 4" xfId="186"/>
    <cellStyle name="Normal 4 2" xfId="187"/>
    <cellStyle name="Normal 40" xfId="188"/>
    <cellStyle name="Normal 40 2" xfId="189"/>
    <cellStyle name="Normal 41" xfId="190"/>
    <cellStyle name="Normal 41 2" xfId="191"/>
    <cellStyle name="Normal 42" xfId="192"/>
    <cellStyle name="Normal 42 2" xfId="193"/>
    <cellStyle name="Normal 43" xfId="194"/>
    <cellStyle name="Normal 43 2" xfId="195"/>
    <cellStyle name="Normal 44" xfId="196"/>
    <cellStyle name="Normal 44 2" xfId="197"/>
    <cellStyle name="Normal 45" xfId="198"/>
    <cellStyle name="Normal 45 2" xfId="199"/>
    <cellStyle name="Normal 46" xfId="200"/>
    <cellStyle name="Normal 46 2" xfId="201"/>
    <cellStyle name="Normal 47" xfId="202"/>
    <cellStyle name="Normal 47 2" xfId="203"/>
    <cellStyle name="Normal 48" xfId="204"/>
    <cellStyle name="Normal 48 2" xfId="205"/>
    <cellStyle name="Normal 49" xfId="206"/>
    <cellStyle name="Normal 49 2" xfId="207"/>
    <cellStyle name="Normal 5" xfId="208"/>
    <cellStyle name="Normal 5 2" xfId="209"/>
    <cellStyle name="Normal 50" xfId="210"/>
    <cellStyle name="Normal 50 2" xfId="211"/>
    <cellStyle name="Normal 51" xfId="212"/>
    <cellStyle name="Normal 51 2" xfId="213"/>
    <cellStyle name="Normal 52" xfId="214"/>
    <cellStyle name="Normal 52 2" xfId="215"/>
    <cellStyle name="Normal 53" xfId="216"/>
    <cellStyle name="Normal 53 2" xfId="217"/>
    <cellStyle name="Normal 54" xfId="218"/>
    <cellStyle name="Normal 54 2" xfId="219"/>
    <cellStyle name="Normal 55" xfId="220"/>
    <cellStyle name="Normal 55 2" xfId="221"/>
    <cellStyle name="Normal 56" xfId="222"/>
    <cellStyle name="Normal 56 2" xfId="223"/>
    <cellStyle name="Normal 57" xfId="224"/>
    <cellStyle name="Normal 57 2" xfId="225"/>
    <cellStyle name="Normal 58" xfId="226"/>
    <cellStyle name="Normal 58 2" xfId="227"/>
    <cellStyle name="Normal 59" xfId="228"/>
    <cellStyle name="Normal 59 2" xfId="229"/>
    <cellStyle name="Normal 6" xfId="230"/>
    <cellStyle name="Normal 6 2" xfId="231"/>
    <cellStyle name="Normal 60" xfId="232"/>
    <cellStyle name="Normal 60 2" xfId="233"/>
    <cellStyle name="Normal 61" xfId="234"/>
    <cellStyle name="Normal 61 2" xfId="235"/>
    <cellStyle name="Normal 62" xfId="236"/>
    <cellStyle name="Normal 62 2" xfId="237"/>
    <cellStyle name="Normal 63" xfId="238"/>
    <cellStyle name="Normal 63 2" xfId="239"/>
    <cellStyle name="Normal 64" xfId="240"/>
    <cellStyle name="Normal 64 2" xfId="241"/>
    <cellStyle name="Normal 65" xfId="242"/>
    <cellStyle name="Normal 65 2" xfId="243"/>
    <cellStyle name="Normal 66" xfId="244"/>
    <cellStyle name="Normal 66 2" xfId="245"/>
    <cellStyle name="Normal 67" xfId="246"/>
    <cellStyle name="Normal 67 2" xfId="247"/>
    <cellStyle name="Normal 68" xfId="248"/>
    <cellStyle name="Normal 68 2" xfId="249"/>
    <cellStyle name="Normal 69" xfId="250"/>
    <cellStyle name="Normal 69 2" xfId="251"/>
    <cellStyle name="Normal 7" xfId="252"/>
    <cellStyle name="Normal 7 2" xfId="253"/>
    <cellStyle name="Normal 70" xfId="254"/>
    <cellStyle name="Normal 70 2" xfId="255"/>
    <cellStyle name="Normal 71" xfId="256"/>
    <cellStyle name="Normal 71 2" xfId="257"/>
    <cellStyle name="Normal 72" xfId="258"/>
    <cellStyle name="Normal 72 2" xfId="259"/>
    <cellStyle name="Normal 73" xfId="260"/>
    <cellStyle name="Normal 73 2" xfId="261"/>
    <cellStyle name="Normal 74" xfId="262"/>
    <cellStyle name="Normal 74 2" xfId="263"/>
    <cellStyle name="Normal 75" xfId="264"/>
    <cellStyle name="Normal 75 2" xfId="265"/>
    <cellStyle name="Normal 76" xfId="266"/>
    <cellStyle name="Normal 76 2" xfId="267"/>
    <cellStyle name="Normal 77" xfId="268"/>
    <cellStyle name="Normal 77 2" xfId="269"/>
    <cellStyle name="Normal 78" xfId="270"/>
    <cellStyle name="Normal 78 2" xfId="271"/>
    <cellStyle name="Normal 79" xfId="272"/>
    <cellStyle name="Normal 79 2" xfId="273"/>
    <cellStyle name="Normal 8" xfId="274"/>
    <cellStyle name="Normal 8 2" xfId="275"/>
    <cellStyle name="Normal 80" xfId="276"/>
    <cellStyle name="Normal 80 2" xfId="277"/>
    <cellStyle name="Normal 81" xfId="278"/>
    <cellStyle name="Normal 81 2" xfId="279"/>
    <cellStyle name="Normal 82" xfId="280"/>
    <cellStyle name="Normal 83" xfId="281"/>
    <cellStyle name="Normal 83 2" xfId="282"/>
    <cellStyle name="Normal 84" xfId="283"/>
    <cellStyle name="Normal 84 2" xfId="284"/>
    <cellStyle name="Normal 85" xfId="285"/>
    <cellStyle name="Normal 85 2" xfId="286"/>
    <cellStyle name="Normal 86" xfId="287"/>
    <cellStyle name="Normal 86 2" xfId="288"/>
    <cellStyle name="Normal 87" xfId="289"/>
    <cellStyle name="Normal 87 2" xfId="290"/>
    <cellStyle name="Normal 88" xfId="291"/>
    <cellStyle name="Normal 88 2" xfId="292"/>
    <cellStyle name="Normal 89" xfId="293"/>
    <cellStyle name="Normal 89 2" xfId="294"/>
    <cellStyle name="Normal 9" xfId="295"/>
    <cellStyle name="Normal 9 2" xfId="296"/>
    <cellStyle name="Normal 90" xfId="297"/>
    <cellStyle name="Normal 90 2" xfId="298"/>
    <cellStyle name="Normal 91" xfId="299"/>
    <cellStyle name="Normal 91 2" xfId="300"/>
    <cellStyle name="Normal 92" xfId="301"/>
    <cellStyle name="Normal 92 2" xfId="302"/>
    <cellStyle name="Normal 93" xfId="303"/>
    <cellStyle name="Normal 93 2" xfId="304"/>
    <cellStyle name="Normal 94" xfId="305"/>
    <cellStyle name="Normal 94 2" xfId="306"/>
    <cellStyle name="Normal 95" xfId="307"/>
    <cellStyle name="Normal 95 2" xfId="308"/>
    <cellStyle name="Normal 96" xfId="309"/>
    <cellStyle name="Normal 96 2" xfId="310"/>
    <cellStyle name="Normal 97" xfId="311"/>
    <cellStyle name="Normal 97 2" xfId="312"/>
    <cellStyle name="Normal 98" xfId="313"/>
    <cellStyle name="Normal 98 2" xfId="314"/>
    <cellStyle name="Normal 99" xfId="315"/>
    <cellStyle name="Normal 99 2" xfId="316"/>
    <cellStyle name="Normal_NOVČANI TIJEK" xfId="317"/>
    <cellStyle name="Normal_TFI-POD" xfId="318"/>
    <cellStyle name="Normal_TFI-POD-AP-12-09-N" xfId="319"/>
    <cellStyle name="Note" xfId="320"/>
    <cellStyle name="Obično_Knjiga2" xfId="321"/>
    <cellStyle name="Output" xfId="322"/>
    <cellStyle name="Percent" xfId="323"/>
    <cellStyle name="Style 1" xfId="324"/>
    <cellStyle name="Style 1 2" xfId="325"/>
    <cellStyle name="Style 1 3" xfId="326"/>
    <cellStyle name="Style 1 3 2" xfId="327"/>
    <cellStyle name="Style 1 4" xfId="328"/>
    <cellStyle name="Title" xfId="329"/>
    <cellStyle name="Total" xfId="330"/>
    <cellStyle name="Warning Text" xfId="33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9" t="s">
        <v>249</v>
      </c>
      <c r="B2" s="200"/>
      <c r="C2" s="200"/>
      <c r="D2" s="201"/>
      <c r="E2" s="120">
        <v>41275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2" t="s">
        <v>317</v>
      </c>
      <c r="B4" s="203"/>
      <c r="C4" s="203"/>
      <c r="D4" s="203"/>
      <c r="E4" s="203"/>
      <c r="F4" s="203"/>
      <c r="G4" s="203"/>
      <c r="H4" s="203"/>
      <c r="I4" s="20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0" t="s">
        <v>251</v>
      </c>
      <c r="B6" s="151"/>
      <c r="C6" s="170" t="s">
        <v>323</v>
      </c>
      <c r="D6" s="17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5" t="s">
        <v>252</v>
      </c>
      <c r="B8" s="206"/>
      <c r="C8" s="170" t="s">
        <v>324</v>
      </c>
      <c r="D8" s="17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8" t="s">
        <v>253</v>
      </c>
      <c r="B10" s="197"/>
      <c r="C10" s="172" t="s">
        <v>325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0" t="s">
        <v>254</v>
      </c>
      <c r="B12" s="151"/>
      <c r="C12" s="168" t="s">
        <v>326</v>
      </c>
      <c r="D12" s="174"/>
      <c r="E12" s="174"/>
      <c r="F12" s="174"/>
      <c r="G12" s="174"/>
      <c r="H12" s="17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0" t="s">
        <v>255</v>
      </c>
      <c r="B14" s="151"/>
      <c r="C14" s="175">
        <v>20000</v>
      </c>
      <c r="D14" s="176"/>
      <c r="E14" s="16"/>
      <c r="F14" s="168" t="s">
        <v>327</v>
      </c>
      <c r="G14" s="174"/>
      <c r="H14" s="17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0" t="s">
        <v>256</v>
      </c>
      <c r="B16" s="151"/>
      <c r="C16" s="168" t="s">
        <v>328</v>
      </c>
      <c r="D16" s="174"/>
      <c r="E16" s="174"/>
      <c r="F16" s="174"/>
      <c r="G16" s="174"/>
      <c r="H16" s="17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0" t="s">
        <v>257</v>
      </c>
      <c r="B18" s="151"/>
      <c r="C18" s="194" t="s">
        <v>329</v>
      </c>
      <c r="D18" s="195"/>
      <c r="E18" s="195"/>
      <c r="F18" s="195"/>
      <c r="G18" s="195"/>
      <c r="H18" s="195"/>
      <c r="I18" s="19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0" t="s">
        <v>258</v>
      </c>
      <c r="B20" s="151"/>
      <c r="C20" s="194" t="s">
        <v>330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0" t="s">
        <v>259</v>
      </c>
      <c r="B22" s="151"/>
      <c r="C22" s="124">
        <v>98</v>
      </c>
      <c r="D22" s="165"/>
      <c r="E22" s="191"/>
      <c r="F22" s="192"/>
      <c r="G22" s="150"/>
      <c r="H22" s="19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0" t="s">
        <v>260</v>
      </c>
      <c r="B24" s="151"/>
      <c r="C24" s="125">
        <v>19</v>
      </c>
      <c r="D24" s="165"/>
      <c r="E24" s="191"/>
      <c r="F24" s="191"/>
      <c r="G24" s="192"/>
      <c r="H24" s="51" t="s">
        <v>261</v>
      </c>
      <c r="I24" s="140">
        <v>512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0" t="s">
        <v>262</v>
      </c>
      <c r="B26" s="151"/>
      <c r="C26" s="126" t="s">
        <v>339</v>
      </c>
      <c r="D26" s="25"/>
      <c r="E26" s="33"/>
      <c r="F26" s="24"/>
      <c r="G26" s="183" t="s">
        <v>263</v>
      </c>
      <c r="H26" s="151"/>
      <c r="I26" s="127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80"/>
      <c r="B30" s="166"/>
      <c r="C30" s="166"/>
      <c r="D30" s="167"/>
      <c r="E30" s="180"/>
      <c r="F30" s="166"/>
      <c r="G30" s="166"/>
      <c r="H30" s="163"/>
      <c r="I30" s="164"/>
      <c r="J30" s="10"/>
      <c r="K30" s="10"/>
      <c r="L30" s="10"/>
    </row>
    <row r="31" spans="1:12" ht="12.75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.75">
      <c r="A32" s="180"/>
      <c r="B32" s="166"/>
      <c r="C32" s="166"/>
      <c r="D32" s="167"/>
      <c r="E32" s="180"/>
      <c r="F32" s="166"/>
      <c r="G32" s="166"/>
      <c r="H32" s="163"/>
      <c r="I32" s="16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80"/>
      <c r="B34" s="166"/>
      <c r="C34" s="166"/>
      <c r="D34" s="167"/>
      <c r="E34" s="180"/>
      <c r="F34" s="166"/>
      <c r="G34" s="166"/>
      <c r="H34" s="163"/>
      <c r="I34" s="16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80"/>
      <c r="B36" s="166"/>
      <c r="C36" s="166"/>
      <c r="D36" s="167"/>
      <c r="E36" s="180"/>
      <c r="F36" s="166"/>
      <c r="G36" s="166"/>
      <c r="H36" s="163"/>
      <c r="I36" s="164"/>
      <c r="J36" s="10"/>
      <c r="K36" s="10"/>
      <c r="L36" s="10"/>
    </row>
    <row r="37" spans="1:12" ht="12.75">
      <c r="A37" s="103"/>
      <c r="B37" s="30"/>
      <c r="C37" s="177"/>
      <c r="D37" s="178"/>
      <c r="E37" s="16"/>
      <c r="F37" s="177"/>
      <c r="G37" s="178"/>
      <c r="H37" s="16"/>
      <c r="I37" s="95"/>
      <c r="J37" s="10"/>
      <c r="K37" s="10"/>
      <c r="L37" s="10"/>
    </row>
    <row r="38" spans="1:12" ht="12.75">
      <c r="A38" s="180"/>
      <c r="B38" s="166"/>
      <c r="C38" s="166"/>
      <c r="D38" s="167"/>
      <c r="E38" s="180"/>
      <c r="F38" s="166"/>
      <c r="G38" s="166"/>
      <c r="H38" s="163"/>
      <c r="I38" s="16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80"/>
      <c r="B40" s="166"/>
      <c r="C40" s="166"/>
      <c r="D40" s="167"/>
      <c r="E40" s="180"/>
      <c r="F40" s="166"/>
      <c r="G40" s="166"/>
      <c r="H40" s="163"/>
      <c r="I40" s="164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8" t="s">
        <v>267</v>
      </c>
      <c r="B44" s="149"/>
      <c r="C44" s="163"/>
      <c r="D44" s="164"/>
      <c r="E44" s="26"/>
      <c r="F44" s="165"/>
      <c r="G44" s="166"/>
      <c r="H44" s="166"/>
      <c r="I44" s="167"/>
      <c r="J44" s="10"/>
      <c r="K44" s="10"/>
      <c r="L44" s="10"/>
    </row>
    <row r="45" spans="1:12" ht="12.75">
      <c r="A45" s="103"/>
      <c r="B45" s="30"/>
      <c r="C45" s="177"/>
      <c r="D45" s="178"/>
      <c r="E45" s="16"/>
      <c r="F45" s="177"/>
      <c r="G45" s="179"/>
      <c r="H45" s="35"/>
      <c r="I45" s="107"/>
      <c r="J45" s="10"/>
      <c r="K45" s="10"/>
      <c r="L45" s="10"/>
    </row>
    <row r="46" spans="1:12" ht="12.75">
      <c r="A46" s="148" t="s">
        <v>268</v>
      </c>
      <c r="B46" s="149"/>
      <c r="C46" s="168" t="s">
        <v>332</v>
      </c>
      <c r="D46" s="169"/>
      <c r="E46" s="169"/>
      <c r="F46" s="169"/>
      <c r="G46" s="169"/>
      <c r="H46" s="169"/>
      <c r="I46" s="16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8" t="s">
        <v>270</v>
      </c>
      <c r="B48" s="149"/>
      <c r="C48" s="141" t="s">
        <v>333</v>
      </c>
      <c r="D48" s="142"/>
      <c r="E48" s="143"/>
      <c r="F48" s="16"/>
      <c r="G48" s="51" t="s">
        <v>271</v>
      </c>
      <c r="H48" s="141" t="s">
        <v>334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8" t="s">
        <v>257</v>
      </c>
      <c r="B50" s="149"/>
      <c r="C50" s="144" t="s">
        <v>335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0" t="s">
        <v>272</v>
      </c>
      <c r="B52" s="151"/>
      <c r="C52" s="141" t="s">
        <v>336</v>
      </c>
      <c r="D52" s="142"/>
      <c r="E52" s="142"/>
      <c r="F52" s="142"/>
      <c r="G52" s="142"/>
      <c r="H52" s="142"/>
      <c r="I52" s="145"/>
      <c r="J52" s="10"/>
      <c r="K52" s="10"/>
      <c r="L52" s="10"/>
    </row>
    <row r="53" spans="1:12" ht="12.75">
      <c r="A53" s="108"/>
      <c r="B53" s="20"/>
      <c r="C53" s="159" t="s">
        <v>273</v>
      </c>
      <c r="D53" s="159"/>
      <c r="E53" s="159"/>
      <c r="F53" s="159"/>
      <c r="G53" s="159"/>
      <c r="H53" s="15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2" t="s">
        <v>274</v>
      </c>
      <c r="C55" s="153"/>
      <c r="D55" s="153"/>
      <c r="E55" s="15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08"/>
      <c r="B57" s="154" t="s">
        <v>307</v>
      </c>
      <c r="C57" s="155"/>
      <c r="D57" s="155"/>
      <c r="E57" s="155"/>
      <c r="F57" s="155"/>
      <c r="G57" s="155"/>
      <c r="H57" s="155"/>
      <c r="I57" s="110"/>
      <c r="J57" s="10"/>
      <c r="K57" s="10"/>
      <c r="L57" s="10"/>
    </row>
    <row r="58" spans="1:12" ht="12.75">
      <c r="A58" s="108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08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0" t="s">
        <v>277</v>
      </c>
      <c r="H62" s="161"/>
      <c r="I62" s="16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6"/>
      <c r="H63" s="147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I60" sqref="I60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7.00390625" style="52" customWidth="1"/>
    <col min="10" max="10" width="11.140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337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8" t="s">
        <v>278</v>
      </c>
      <c r="J4" s="59" t="s">
        <v>319</v>
      </c>
      <c r="K4" s="60" t="s">
        <v>320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7">
        <v>2</v>
      </c>
      <c r="J5" s="56">
        <v>3</v>
      </c>
      <c r="K5" s="56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2814450186</v>
      </c>
      <c r="K8" s="53">
        <f>K9+K16+K26+K35+K39</f>
        <v>2822400058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3">
        <f>SUM(J10:J15)</f>
        <v>19604537</v>
      </c>
      <c r="K9" s="53">
        <f>SUM(K10:K15)</f>
        <v>19468613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792894</v>
      </c>
      <c r="K11" s="7">
        <v>656969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18811643</v>
      </c>
      <c r="K12" s="7">
        <v>18811644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/>
      <c r="K13" s="7"/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/>
      <c r="K14" s="7"/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/>
      <c r="K15" s="7"/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3">
        <f>SUM(J17:J25)</f>
        <v>2786038924</v>
      </c>
      <c r="K16" s="53">
        <f>SUM(K17:K25)</f>
        <v>2798199872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30500337</v>
      </c>
      <c r="K17" s="7">
        <v>30500337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220267455</v>
      </c>
      <c r="K18" s="7">
        <v>225092021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16335279</v>
      </c>
      <c r="K19" s="7">
        <v>14922266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2261000541</v>
      </c>
      <c r="K20" s="7">
        <v>2184867565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/>
      <c r="K21" s="7"/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155871863</v>
      </c>
      <c r="K22" s="7">
        <v>195150863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101229859</v>
      </c>
      <c r="K23" s="7">
        <v>146693750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833590</v>
      </c>
      <c r="K24" s="7">
        <v>973070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/>
      <c r="K25" s="7"/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3">
        <f>SUM(J27:J34)</f>
        <v>8806725</v>
      </c>
      <c r="K26" s="53">
        <f>SUM(K27:K34)</f>
        <v>4731573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40000</v>
      </c>
      <c r="K27" s="7">
        <v>40000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/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/>
      <c r="K29" s="7"/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3135616</v>
      </c>
      <c r="K30" s="7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2272010</v>
      </c>
      <c r="K31" s="7">
        <v>2272010</v>
      </c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1803602</v>
      </c>
      <c r="K32" s="7">
        <v>1678446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/>
      <c r="K33" s="7"/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1555497</v>
      </c>
      <c r="K34" s="7">
        <v>741117</v>
      </c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/>
      <c r="K37" s="7"/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/>
      <c r="K38" s="7"/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/>
      <c r="K39" s="7"/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253695304</v>
      </c>
      <c r="K40" s="53">
        <f>K41+K49+K56+K64</f>
        <v>191335427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3">
        <f>SUM(J42:J48)</f>
        <v>22738079</v>
      </c>
      <c r="K41" s="53">
        <f>SUM(K42:K48)</f>
        <v>27603800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22738079</v>
      </c>
      <c r="K42" s="7">
        <v>27603800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/>
      <c r="K43" s="7"/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/>
      <c r="K44" s="7"/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/>
      <c r="K45" s="7"/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/>
      <c r="K46" s="7"/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/>
      <c r="K47" s="7"/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3">
        <f>SUM(J50:J55)</f>
        <v>25706663</v>
      </c>
      <c r="K49" s="53">
        <f>SUM(K50:K55)</f>
        <v>29976545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/>
      <c r="K50" s="7"/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19309025</v>
      </c>
      <c r="K51" s="7">
        <v>19110142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/>
      <c r="K52" s="7"/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16042</v>
      </c>
      <c r="K53" s="7">
        <v>106740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4830696</v>
      </c>
      <c r="K54" s="7">
        <v>4664627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1550900</v>
      </c>
      <c r="K55" s="7">
        <v>6095036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3">
        <f>SUM(J57:J63)</f>
        <v>329674</v>
      </c>
      <c r="K56" s="53">
        <f>SUM(K57:K63)</f>
        <v>340088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/>
      <c r="K58" s="7"/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/>
      <c r="K61" s="7"/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329674</v>
      </c>
      <c r="K62" s="7">
        <v>340088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/>
      <c r="K63" s="7"/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204920888</v>
      </c>
      <c r="K64" s="7">
        <v>133414994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984458</v>
      </c>
      <c r="K65" s="7">
        <v>248895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3069129948</v>
      </c>
      <c r="K66" s="53">
        <f>K7+K8+K40+K65</f>
        <v>3013984380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54">
        <f>J70+J71+J72+J78+J79+J82+J85</f>
        <v>1495688871</v>
      </c>
      <c r="K69" s="54">
        <f>K70+K71+K72+K78+K79+K82+K85</f>
        <v>1459772563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418656000</v>
      </c>
      <c r="K70" s="7">
        <v>418656000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88367472</v>
      </c>
      <c r="K71" s="7">
        <v>88367472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22756428</v>
      </c>
      <c r="K73" s="7">
        <v>22756428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9004339</v>
      </c>
      <c r="K74" s="7">
        <v>9004339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9004339</v>
      </c>
      <c r="K75" s="7">
        <v>9004339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/>
      <c r="K76" s="7"/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/>
      <c r="K77" s="7"/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133">
        <v>-13404921</v>
      </c>
      <c r="K78" s="7">
        <v>-18392809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3">
        <f>J80-J81</f>
        <v>1043331236</v>
      </c>
      <c r="K79" s="53">
        <f>K80-K81</f>
        <v>966476772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134">
        <v>1043331236</v>
      </c>
      <c r="K80" s="7">
        <v>966476772</v>
      </c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/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3">
        <f>J83-J84</f>
        <v>-76576017</v>
      </c>
      <c r="K82" s="53">
        <f>K83-K84</f>
        <v>-30418060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135"/>
      <c r="K83" s="7"/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76576017</v>
      </c>
      <c r="K84" s="7">
        <v>30418060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136">
        <v>12558673</v>
      </c>
      <c r="K85" s="7">
        <v>12326760</v>
      </c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/>
      <c r="K87" s="7"/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/>
      <c r="K88" s="7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/>
      <c r="K89" s="7"/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1318401506</v>
      </c>
      <c r="K90" s="53">
        <f>SUM(K91:K99)</f>
        <v>1380551334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/>
      <c r="K91" s="7"/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5930079</v>
      </c>
      <c r="K92" s="7">
        <v>6282963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1312471427</v>
      </c>
      <c r="K93" s="7">
        <v>1374268371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/>
      <c r="K98" s="7"/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245318487</v>
      </c>
      <c r="K100" s="53">
        <f>SUM(K101:K112)</f>
        <v>159402995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/>
      <c r="K101" s="7"/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/>
      <c r="K102" s="7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162666610</v>
      </c>
      <c r="K103" s="7">
        <v>76797511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4317686</v>
      </c>
      <c r="K104" s="7">
        <v>7763027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53075733</v>
      </c>
      <c r="K105" s="7">
        <v>48871625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/>
      <c r="K106" s="7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/>
      <c r="K107" s="7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4460725</v>
      </c>
      <c r="K108" s="7">
        <v>4045317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3257722</v>
      </c>
      <c r="K109" s="7">
        <v>4162329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1853652</v>
      </c>
      <c r="K110" s="7">
        <v>1851152</v>
      </c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15686359</v>
      </c>
      <c r="K112" s="7">
        <v>15912034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9721084</v>
      </c>
      <c r="K113" s="7">
        <v>14257488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3069129948</v>
      </c>
      <c r="K114" s="53">
        <f>K69+K86+K90+K100+K113</f>
        <v>3013984380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/>
      <c r="K115" s="8"/>
    </row>
    <row r="116" spans="1:11" ht="12.75">
      <c r="A116" s="231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5"/>
      <c r="J117" s="245"/>
      <c r="K117" s="246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1483130198</v>
      </c>
      <c r="K118" s="7">
        <f>K69-K119</f>
        <v>1447445803</v>
      </c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>
        <v>12558673</v>
      </c>
      <c r="K119" s="7">
        <v>12326760</v>
      </c>
    </row>
    <row r="120" spans="1:11" ht="12.75">
      <c r="A120" s="250" t="s">
        <v>311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48" sqref="M4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61" t="s">
        <v>341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2" t="s">
        <v>337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54">
        <f>SUM(J8:J9)</f>
        <v>260615970</v>
      </c>
      <c r="K7" s="54">
        <f>SUM(K8:K9)</f>
        <v>161143501</v>
      </c>
      <c r="L7" s="54">
        <f>SUM(L8:L9)</f>
        <v>221510373</v>
      </c>
      <c r="M7" s="54">
        <f>SUM(M8:M9)</f>
        <v>111007174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224937934</v>
      </c>
      <c r="K8" s="7">
        <v>126635839</v>
      </c>
      <c r="L8" s="7">
        <v>220335784</v>
      </c>
      <c r="M8" s="7">
        <f>L8-110400487</f>
        <v>109935297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35678036</v>
      </c>
      <c r="K9" s="7">
        <v>34507662</v>
      </c>
      <c r="L9" s="7">
        <v>1174589</v>
      </c>
      <c r="M9" s="7">
        <f>L9-102712</f>
        <v>1071877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3">
        <f>J11+J12+J16+J20+J21+J22+J25+J26</f>
        <v>240286828</v>
      </c>
      <c r="K10" s="53">
        <f>K11+K12+K16+K20+K21+K22+K25+K26</f>
        <v>119534980</v>
      </c>
      <c r="L10" s="53">
        <f>L11+L12+L16+L20+L21+L22+L25+L26</f>
        <v>234314546</v>
      </c>
      <c r="M10" s="53">
        <f>M11+M12+M16+M20+M21+M22+M25+M26</f>
        <v>122787650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3">
        <f>SUM(J13:J15)</f>
        <v>73939961</v>
      </c>
      <c r="K12" s="53">
        <f>SUM(K13:K15)</f>
        <v>50805906</v>
      </c>
      <c r="L12" s="53">
        <f>SUM(L13:L15)</f>
        <v>69232643</v>
      </c>
      <c r="M12" s="53">
        <f>SUM(M13:M15)</f>
        <v>44706809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31768935</v>
      </c>
      <c r="K13" s="7">
        <v>20366255</v>
      </c>
      <c r="L13" s="7">
        <v>32545171</v>
      </c>
      <c r="M13" s="7">
        <f>L13-13849510</f>
        <v>18695661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/>
      <c r="K14" s="7"/>
      <c r="L14" s="7"/>
      <c r="M14" s="7"/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42171026</v>
      </c>
      <c r="K15" s="7">
        <v>30439651</v>
      </c>
      <c r="L15" s="7">
        <v>36687472</v>
      </c>
      <c r="M15" s="7">
        <f>L15-10676324</f>
        <v>26011148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3">
        <f>SUM(J17:J19)</f>
        <v>65906958</v>
      </c>
      <c r="K16" s="53">
        <f>SUM(K17:K19)</f>
        <v>33571559</v>
      </c>
      <c r="L16" s="53">
        <f>SUM(L17:L19)</f>
        <v>61596796</v>
      </c>
      <c r="M16" s="53">
        <f>SUM(M17:M19)</f>
        <v>31087066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52978081</v>
      </c>
      <c r="K17" s="7">
        <v>26481765</v>
      </c>
      <c r="L17" s="7">
        <v>48503674</v>
      </c>
      <c r="M17" s="7">
        <f>L17-24351819</f>
        <v>24151855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9431259</v>
      </c>
      <c r="K18" s="7">
        <v>6788991</v>
      </c>
      <c r="L18" s="7">
        <v>9923151</v>
      </c>
      <c r="M18" s="7">
        <f>L18-4558123</f>
        <v>5365028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3497618</v>
      </c>
      <c r="K19" s="7">
        <v>300803</v>
      </c>
      <c r="L19" s="7">
        <v>3169971</v>
      </c>
      <c r="M19" s="7">
        <f>L19-1599788</f>
        <v>1570183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55482608</v>
      </c>
      <c r="K20" s="7">
        <v>29779309</v>
      </c>
      <c r="L20" s="7">
        <v>74668405</v>
      </c>
      <c r="M20" s="7">
        <f>L20-37355326</f>
        <v>37313079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4318898</v>
      </c>
      <c r="K21" s="7">
        <v>4318898</v>
      </c>
      <c r="L21" s="7">
        <v>2032183</v>
      </c>
      <c r="M21" s="7">
        <f>L21-0</f>
        <v>2032183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/>
      <c r="K22" s="53">
        <f>SUM(K23:K24)</f>
        <v>0</v>
      </c>
      <c r="L22" s="53"/>
      <c r="M22" s="53">
        <f>SUM(M23:M24)</f>
        <v>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128"/>
      <c r="K23" s="7">
        <f>J23</f>
        <v>0</v>
      </c>
      <c r="L23" s="7"/>
      <c r="M23" s="7"/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/>
      <c r="K24" s="7"/>
      <c r="L24" s="7"/>
      <c r="M24" s="7"/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40638403</v>
      </c>
      <c r="K26" s="7">
        <v>1059308</v>
      </c>
      <c r="L26" s="7">
        <v>26784519</v>
      </c>
      <c r="M26" s="7">
        <f>L26-19136006</f>
        <v>7648513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7851083</v>
      </c>
      <c r="K27" s="53">
        <f>SUM(K28:K32)</f>
        <v>3116119</v>
      </c>
      <c r="L27" s="53">
        <f>SUM(L28:L32)</f>
        <v>5955739</v>
      </c>
      <c r="M27" s="53">
        <f>SUM(M28:M32)</f>
        <v>3017528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5159155</v>
      </c>
      <c r="K29" s="7">
        <v>424191</v>
      </c>
      <c r="L29" s="7">
        <v>5955739</v>
      </c>
      <c r="M29" s="7">
        <f>L29-2938211</f>
        <v>3017528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>
        <v>2691928</v>
      </c>
      <c r="K30" s="7">
        <v>2691928</v>
      </c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27056011</v>
      </c>
      <c r="K33" s="53">
        <f>SUM(K34:K37)</f>
        <v>9420714</v>
      </c>
      <c r="L33" s="53">
        <f>SUM(L34:L37)</f>
        <v>23801540</v>
      </c>
      <c r="M33" s="53">
        <f>SUM(M34:M37)</f>
        <v>10328963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/>
      <c r="K34" s="7"/>
      <c r="L34" s="7"/>
      <c r="M34" s="7"/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27056011</v>
      </c>
      <c r="K35" s="7">
        <v>9420714</v>
      </c>
      <c r="L35" s="7">
        <v>23801540</v>
      </c>
      <c r="M35" s="7">
        <f>L35-13472577</f>
        <v>10328963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268467053</v>
      </c>
      <c r="K42" s="53">
        <f>K7+K27+K38+K40</f>
        <v>164259620</v>
      </c>
      <c r="L42" s="53">
        <f>L7+L27+L38+L40</f>
        <v>227466112</v>
      </c>
      <c r="M42" s="53">
        <f>M7+M27+M38+M40</f>
        <v>114024702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267342839</v>
      </c>
      <c r="K43" s="53">
        <f>K10+K33+K39+K41</f>
        <v>128955694</v>
      </c>
      <c r="L43" s="53">
        <f>L10+L33+L39+L41</f>
        <v>258116086</v>
      </c>
      <c r="M43" s="53">
        <f>M10+M33+M39+M41</f>
        <v>133116613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1124214</v>
      </c>
      <c r="K44" s="53">
        <f>K42-K43</f>
        <v>35303926</v>
      </c>
      <c r="L44" s="53">
        <f>L42-L43</f>
        <v>-30649974</v>
      </c>
      <c r="M44" s="53">
        <f>M42-M43</f>
        <v>-19091911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1124214</v>
      </c>
      <c r="K45" s="53">
        <f>IF(K42&gt;K43,K42-K43,0)</f>
        <v>35303926</v>
      </c>
      <c r="L45" s="53">
        <f>IF(L42&gt;L43,L42-L43,0)</f>
        <v>0</v>
      </c>
      <c r="M45" s="53">
        <f>IF(M42&gt;M43,M42-M43,0)</f>
        <v>0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30649974</v>
      </c>
      <c r="M46" s="53">
        <f>IF(M43&gt;M42,M43-M42,0)</f>
        <v>19091911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1124214</v>
      </c>
      <c r="K48" s="53">
        <f>K44-K47</f>
        <v>35303926</v>
      </c>
      <c r="L48" s="53">
        <f>L44-L47</f>
        <v>-30649974</v>
      </c>
      <c r="M48" s="53">
        <f>M44-M47</f>
        <v>-19091911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1124214</v>
      </c>
      <c r="K49" s="53">
        <f>IF(K48&gt;0,K48,0)</f>
        <v>35303926</v>
      </c>
      <c r="L49" s="53">
        <f>IF(L48&gt;0,L48,0)</f>
        <v>0</v>
      </c>
      <c r="M49" s="53">
        <f>IF(M48&gt;0,M48,0)</f>
        <v>0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30649974</v>
      </c>
      <c r="M50" s="61">
        <f>IF(M48&lt;0,-M48,0)</f>
        <v>19091911</v>
      </c>
    </row>
    <row r="51" spans="1:13" ht="12.75" customHeight="1">
      <c r="A51" s="231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v>1665607</v>
      </c>
      <c r="K53" s="7">
        <v>34753201</v>
      </c>
      <c r="L53" s="7">
        <f>L48-L54</f>
        <v>-30418060</v>
      </c>
      <c r="M53" s="7">
        <f>L53+10594948</f>
        <v>-19823112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>
        <v>-541393</v>
      </c>
      <c r="K54" s="8">
        <v>550725</v>
      </c>
      <c r="L54" s="8">
        <v>-231914</v>
      </c>
      <c r="M54" s="8">
        <f>L54+963115</f>
        <v>731201</v>
      </c>
    </row>
    <row r="55" spans="1:13" ht="12.75" customHeight="1">
      <c r="A55" s="231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f>J48</f>
        <v>1124214</v>
      </c>
      <c r="K56" s="6">
        <f>K48</f>
        <v>35303926</v>
      </c>
      <c r="L56" s="6">
        <f>L48</f>
        <v>-30649974</v>
      </c>
      <c r="M56" s="6">
        <f>M48</f>
        <v>-19091911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36258321</v>
      </c>
      <c r="K57" s="53">
        <f>SUM(K58:K64)</f>
        <v>86390861</v>
      </c>
      <c r="L57" s="53">
        <f>SUM(L58:L64)</f>
        <v>-21798443</v>
      </c>
      <c r="M57" s="53">
        <f>SUM(M58:M64)</f>
        <v>-62244606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36258321</v>
      </c>
      <c r="K58" s="7">
        <v>86390861</v>
      </c>
      <c r="L58" s="7">
        <v>-21798443</v>
      </c>
      <c r="M58" s="7">
        <f>L58-40446163</f>
        <v>-62244606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36258321</v>
      </c>
      <c r="K66" s="53">
        <f>K57-K65</f>
        <v>86390861</v>
      </c>
      <c r="L66" s="53">
        <f>L57-L65</f>
        <v>-21798443</v>
      </c>
      <c r="M66" s="53">
        <f>M57-M65</f>
        <v>-62244606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37382535</v>
      </c>
      <c r="K67" s="61">
        <f>K56+K66</f>
        <v>121694787</v>
      </c>
      <c r="L67" s="61">
        <f>L56+L66</f>
        <v>-52448417</v>
      </c>
      <c r="M67" s="61">
        <f>M56+M66</f>
        <v>-81336517</v>
      </c>
    </row>
    <row r="68" spans="1:13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188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f>J67-J71</f>
        <v>37923928</v>
      </c>
      <c r="K70" s="7">
        <f>K67-K71</f>
        <v>121144062</v>
      </c>
      <c r="L70" s="7">
        <f>L67-L71</f>
        <v>-52216503</v>
      </c>
      <c r="M70" s="7">
        <f>M67-M71</f>
        <v>-82067718</v>
      </c>
    </row>
    <row r="71" spans="1:13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>
        <f>J54</f>
        <v>-541393</v>
      </c>
      <c r="K71" s="8">
        <f>K54</f>
        <v>550725</v>
      </c>
      <c r="L71" s="8">
        <f>L54</f>
        <v>-231914</v>
      </c>
      <c r="M71" s="8">
        <f>M54</f>
        <v>731201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6" sqref="K46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7.7109375" style="52" customWidth="1"/>
    <col min="10" max="10" width="10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279</v>
      </c>
      <c r="J4" s="67" t="s">
        <v>319</v>
      </c>
      <c r="K4" s="67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8">
        <v>2</v>
      </c>
      <c r="J5" s="69" t="s">
        <v>283</v>
      </c>
      <c r="K5" s="69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1124214</v>
      </c>
      <c r="K7" s="7">
        <v>-30649974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29779309</v>
      </c>
      <c r="K8" s="7">
        <v>74668405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/>
      <c r="K9" s="7">
        <v>4490011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7"/>
      <c r="K10" s="7"/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/>
      <c r="K11" s="7"/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/>
      <c r="K12" s="7"/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30903523</v>
      </c>
      <c r="K13" s="53">
        <f>SUM(K7:K12)</f>
        <v>48508442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52002943</v>
      </c>
      <c r="K14" s="7"/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9650670</v>
      </c>
      <c r="K15" s="7">
        <v>3544733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19055193</v>
      </c>
      <c r="K16" s="7">
        <v>4865721</v>
      </c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/>
      <c r="K17" s="7"/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80708806</v>
      </c>
      <c r="K18" s="53">
        <f>SUM(K14:K17)</f>
        <v>8410454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0</v>
      </c>
      <c r="K19" s="53">
        <f>IF(K13&gt;K18,K13-K18,0)</f>
        <v>40097988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49805283</v>
      </c>
      <c r="K20" s="53">
        <f>IF(K18&gt;K13,K18-K13,0)</f>
        <v>0</v>
      </c>
    </row>
    <row r="21" spans="1:11" ht="12.75">
      <c r="A21" s="231" t="s">
        <v>159</v>
      </c>
      <c r="B21" s="242"/>
      <c r="C21" s="242"/>
      <c r="D21" s="242"/>
      <c r="E21" s="242"/>
      <c r="F21" s="242"/>
      <c r="G21" s="242"/>
      <c r="H21" s="242"/>
      <c r="I21" s="276"/>
      <c r="J21" s="276"/>
      <c r="K21" s="277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>
        <v>132882495</v>
      </c>
      <c r="K22" s="7"/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/>
      <c r="K23" s="7"/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>
        <v>618140</v>
      </c>
      <c r="K24" s="7">
        <v>1032190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>
        <v>2739670</v>
      </c>
      <c r="K25" s="7">
        <v>34721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/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136240305</v>
      </c>
      <c r="K27" s="53">
        <f>SUM(K22:K26)</f>
        <v>1066911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560332523</v>
      </c>
      <c r="K28" s="7">
        <v>82618277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560332523</v>
      </c>
      <c r="K31" s="53">
        <f>SUM(K28:K30)</f>
        <v>82618277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424092218</v>
      </c>
      <c r="K33" s="53">
        <f>IF(K31&gt;K27,K31-K27,0)</f>
        <v>81551366</v>
      </c>
    </row>
    <row r="34" spans="1:11" ht="12.75">
      <c r="A34" s="231" t="s">
        <v>160</v>
      </c>
      <c r="B34" s="242"/>
      <c r="C34" s="242"/>
      <c r="D34" s="242"/>
      <c r="E34" s="242"/>
      <c r="F34" s="242"/>
      <c r="G34" s="242"/>
      <c r="H34" s="242"/>
      <c r="I34" s="276"/>
      <c r="J34" s="276"/>
      <c r="K34" s="27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464124167</v>
      </c>
      <c r="K36" s="7">
        <v>62149828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464124167</v>
      </c>
      <c r="K38" s="53">
        <f>SUM(K35:K37)</f>
        <v>62149828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129">
        <v>95309941</v>
      </c>
      <c r="K39" s="129">
        <v>85869099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17190</v>
      </c>
      <c r="K40" s="7"/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/>
      <c r="K41" s="7"/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/>
      <c r="K42" s="7"/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3056733</v>
      </c>
      <c r="K43" s="7">
        <v>6333245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98383864</v>
      </c>
      <c r="K44" s="53">
        <f>SUM(K39:K43)</f>
        <v>92202344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365740303</v>
      </c>
      <c r="K45" s="53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0</v>
      </c>
      <c r="K46" s="53">
        <f>IF(K44&gt;K38,K44-K38,0)</f>
        <v>30052516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4">
        <f>J32+J19</f>
        <v>0</v>
      </c>
      <c r="K47" s="53">
        <f>IF(K19-K20+K32-K33+K45-K46&gt;0,K19-K20+K32-K33+K45-K46,0)</f>
        <v>0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53">
        <f>IF(J20-J19+J33-J32+J46-J45&gt;0,J20-J19+J33-J32+J46-J45,0)</f>
        <v>108157198</v>
      </c>
      <c r="K48" s="53">
        <f>IF(K20-K19+K33-K32+K46-K45&gt;0,K20-K19+K33-K32+K46-K45,0)</f>
        <v>71505894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130">
        <v>311037782</v>
      </c>
      <c r="K49" s="130">
        <v>204920888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>
        <f>J48-J47</f>
        <v>108157198</v>
      </c>
      <c r="K51" s="7">
        <f>K48</f>
        <v>71505894</v>
      </c>
    </row>
    <row r="52" spans="1:11" ht="12.75">
      <c r="A52" s="247" t="s">
        <v>177</v>
      </c>
      <c r="B52" s="248"/>
      <c r="C52" s="248"/>
      <c r="D52" s="248"/>
      <c r="E52" s="248"/>
      <c r="F52" s="248"/>
      <c r="G52" s="248"/>
      <c r="H52" s="248"/>
      <c r="I52" s="4">
        <v>44</v>
      </c>
      <c r="J52" s="131">
        <f>J49+J50-J51</f>
        <v>202880584</v>
      </c>
      <c r="K52" s="132">
        <f>K49+K50-K51</f>
        <v>133414994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279</v>
      </c>
      <c r="J4" s="67" t="s">
        <v>319</v>
      </c>
      <c r="K4" s="67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283</v>
      </c>
      <c r="K5" s="73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1" t="s">
        <v>159</v>
      </c>
      <c r="B22" s="242"/>
      <c r="C22" s="242"/>
      <c r="D22" s="242"/>
      <c r="E22" s="242"/>
      <c r="F22" s="242"/>
      <c r="G22" s="242"/>
      <c r="H22" s="242"/>
      <c r="I22" s="276"/>
      <c r="J22" s="276"/>
      <c r="K22" s="277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1" t="s">
        <v>160</v>
      </c>
      <c r="B35" s="242"/>
      <c r="C35" s="242"/>
      <c r="D35" s="242"/>
      <c r="E35" s="242"/>
      <c r="F35" s="242"/>
      <c r="G35" s="242"/>
      <c r="H35" s="242"/>
      <c r="I35" s="276">
        <v>0</v>
      </c>
      <c r="J35" s="276"/>
      <c r="K35" s="277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5"/>
    </row>
    <row r="2" spans="1:12" ht="15.75">
      <c r="A2" s="42"/>
      <c r="B2" s="74"/>
      <c r="C2" s="301" t="s">
        <v>282</v>
      </c>
      <c r="D2" s="301"/>
      <c r="E2" s="77">
        <v>41275</v>
      </c>
      <c r="F2" s="43" t="s">
        <v>250</v>
      </c>
      <c r="G2" s="302">
        <v>41455</v>
      </c>
      <c r="H2" s="303"/>
      <c r="I2" s="74"/>
      <c r="J2" s="74"/>
      <c r="K2" s="74"/>
      <c r="L2" s="78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81" t="s">
        <v>305</v>
      </c>
      <c r="J3" s="82" t="s">
        <v>150</v>
      </c>
      <c r="K3" s="82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4">
        <v>2</v>
      </c>
      <c r="J4" s="83" t="s">
        <v>283</v>
      </c>
      <c r="K4" s="83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138">
        <v>418656000</v>
      </c>
      <c r="K5" s="45">
        <v>418656000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137">
        <v>88367472</v>
      </c>
      <c r="K6" s="137">
        <v>88367472</v>
      </c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137">
        <v>22756428</v>
      </c>
      <c r="K7" s="46">
        <v>22756428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137">
        <v>1043331236</v>
      </c>
      <c r="K8" s="46">
        <v>966476772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137">
        <v>-76576017</v>
      </c>
      <c r="K9" s="46">
        <v>-30418060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137"/>
      <c r="K10" s="46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137"/>
      <c r="K11" s="46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137"/>
      <c r="K12" s="46"/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137">
        <v>3405634</v>
      </c>
      <c r="K13" s="46">
        <v>3405634</v>
      </c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1499940753</v>
      </c>
      <c r="K14" s="79">
        <f>SUM(K5:K13)</f>
        <v>1469244246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139">
        <v>-16810555</v>
      </c>
      <c r="K15" s="46">
        <v>-21798443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/>
      <c r="K20" s="46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-16810555</v>
      </c>
      <c r="K21" s="80">
        <f>SUM(K15:K20)</f>
        <v>-21798443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6">
        <v>1483130198</v>
      </c>
      <c r="K23" s="45">
        <f>K14+K21</f>
        <v>1447445803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80">
        <v>12558673</v>
      </c>
      <c r="K24" s="80">
        <v>12326760</v>
      </c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316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dkaminski</cp:lastModifiedBy>
  <cp:lastPrinted>2013-07-29T08:08:31Z</cp:lastPrinted>
  <dcterms:created xsi:type="dcterms:W3CDTF">2008-10-17T11:51:54Z</dcterms:created>
  <dcterms:modified xsi:type="dcterms:W3CDTF">2013-07-29T09:27:25Z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