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<sst xmlns="http://schemas.openxmlformats.org/spreadsheetml/2006/main" count="393" uniqueCount="342">
  <si>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</si>
  <si>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</si>
  <si>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</si>
  <si>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</si>
  <si>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</si>
  <si>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</si>
  <si>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</si>
  <si>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</si>
  <si>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</si>
  <si>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</si>
  <si>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</si>
  <si>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</si>
  <si>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</si>
  <si>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</si>
  <si>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</si>
  <si>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</si>
  <si>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</si>
  <si>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</si>
  <si>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</si>
  <si>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</si>
  <si>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</si>
  <si>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</si>
  <si>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</si>
  <si>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</si>
  <si>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</si>
  <si>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</si>
  <si>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</si>
  <si>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</si>
  <si>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</si>
  <si>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</si>
  <si>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</si>
  <si>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</si>
  <si>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</si>
  <si>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</si>
  <si>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</si>
  <si>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</si>
  <si>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</si>
  <si>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</si>
  <si>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</si>
  <si>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</si>
  <si>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</si>
  <si>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</si>
  <si>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</si>
  <si>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</si>
  <si>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</si>
  <si>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</si>
  <si>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</si>
  <si>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</si>
  <si>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</si>
  <si>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</si>
  <si>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</si>
  <si>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</si>
  <si>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</si>
  <si>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</si>
  <si>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</si>
  <si>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</si>
  <si>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</si>
  <si>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</si>
  <si>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</si>
  <si>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</si>
  <si>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</si>
  <si>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</si>
  <si>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</si>
  <si>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</si>
  <si>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</si>
  <si>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</si>
  <si>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</si>
  <si>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</si>
  <si>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</si>
  <si>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</si>
  <si>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</si>
  <si>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</si>
  <si>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</si>
  <si>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</si>
  <si>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</si>
  <si>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</si>
  <si>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</si>
  <si>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</si>
  <si>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</si>
  <si>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</si>
  <si>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</si>
  <si>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</si>
  <si>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</si>
  <si>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</si>
  <si>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</si>
  <si>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</si>
  <si>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</si>
  <si>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</si>
  <si>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</si>
  <si>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</si>
  <si>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</si>
  <si>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</si>
  <si>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</si>
  <si>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</si>
  <si>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</si>
  <si>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</si>
  <si>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</si>
  <si>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</si>
  <si>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</si>
  <si>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</si>
  <si>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</si>
  <si>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</si>
  <si>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</si>
  <si>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</si>
  <si>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</si>
  <si>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</si>
  <si>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</si>
  <si>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</si>
  <si>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</si>
  <si>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</si>
  <si>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</si>
  <si>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</si>
  <si>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</si>
  <si>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</si>
  <si>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</si>
  <si>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</si>
  <si>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</si>
  <si>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</si>
  <si>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</si>
  <si>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</si>
  <si>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</si>
  <si>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</si>
  <si>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</si>
  <si>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</si>
  <si>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</si>
  <si>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</si>
  <si>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</si>
  <si>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</si>
  <si>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</si>
  <si>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</si>
  <si>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</si>
  <si>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</si>
  <si>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</si>
  <si>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</si>
  <si>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</si>
  <si>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</si>
  <si>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</si>
  <si>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</si>
  <si>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</si>
  <si>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</si>
  <si>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</si>
  <si>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</si>
  <si>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</si>
  <si>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</si>
  <si>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</si>
  <si>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</si>
  <si>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</si>
  <si>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</si>
  <si>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</si>
  <si>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</si>
  <si>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</si>
  <si>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</si>
  <si>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</si>
  <si>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</si>
  <si>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</si>
  <si>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</si>
  <si>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</si>
  <si>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</si>
  <si>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</si>
  <si>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</si>
  <si>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</si>
  <si>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</si>
  <si>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</si>
  <si>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</si>
  <si>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</si>
  <si>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</si>
  <si>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</si>
  <si>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</si>
  <si>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</si>
  <si>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</si>
  <si>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</si>
  <si>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</si>
  <si>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</si>
  <si>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</si>
  <si>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</si>
  <si>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</si>
  <si>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</si>
  <si>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</si>
  <si>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</si>
  <si>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</si>
  <si>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</si>
  <si>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</si>
  <si>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</si>
  <si>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</si>
  <si>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</si>
  <si>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</si>
  <si>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</si>
  <si>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</si>
  <si>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</si>
  <si>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</si>
  <si>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</si>
  <si>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</si>
  <si>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</si>
  <si>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</si>
  <si>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</si>
  <si>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</si>
  <si>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</si>
  <si>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</si>
  <si>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</si>
  <si>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</si>
  <si>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</si>
  <si>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</si>
  <si>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</si>
  <si>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</si>
  <si>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</si>
  <si>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</si>
  <si>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</si>
  <si>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</si>
  <si>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</si>
  <si>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</si>
  <si>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</si>
  <si>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</si>
  <si>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</si>
  <si>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</si>
  <si>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</si>
  <si>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</si>
  <si>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</si>
  <si>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</si>
  <si>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</si>
  <si>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</si>
  <si>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</si>
  <si>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</si>
  <si>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</si>
  <si>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</si>
  <si>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</si>
  <si>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</si>
  <si>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</si>
  <si>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</si>
  <si>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</si>
  <si>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</si>
  <si>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</si>
  <si>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</si>
  <si>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</si>
  <si>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</si>
  <si>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</si>
  <si>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</si>
  <si>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</si>
  <si>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</si>
  <si>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</si>
  <si>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</si>
  <si>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</si>
  <si>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</si>
  <si>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</si>
  <si>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</si>
  <si>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</si>
  <si>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</si>
  <si>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</si>
  <si>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</si>
  <si>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</si>
  <si>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</si>
  <si>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</si>
  <si>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</si>
  <si>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</si>
  <si>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</si>
  <si>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</si>
  <si>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</si>
  <si>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</si>
  <si>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</si>
  <si>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</si>
  <si>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</si>
  <si>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</si>
  <si>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</si>
  <si>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</si>
  <si>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</si>
  <si>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</si>
  <si>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</si>
  <si>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</si>
  <si>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</si>
  <si>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</si>
  <si>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</si>
  <si>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</si>
  <si>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</si>
  <si>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</si>
  <si>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</si>
  <si>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</si>
  <si>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</si>
  <si>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</si>
  <si>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</si>
  <si>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</si>
  <si>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</si>
  <si>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</si>
  <si>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</si>
  <si>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</si>
  <si>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</si>
  <si>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</si>
  <si>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</si>
  <si>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</si>
  <si>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</si>
  <si>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</si>
  <si>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</si>
  <si>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</si>
  <si>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</si>
  <si>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</si>
  <si>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</si>
  <si>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</si>
  <si>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</si>
  <si>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</si>
  <si>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</si>
  <si>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</si>
  <si>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</si>
  <si>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</si>
  <si>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</si>
  <si>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</si>
  <si>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</si>
  <si>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</si>
  <si>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</si>
  <si>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</si>
  <si>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</si>
  <si>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</si>
  <si>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</si>
  <si>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</si>
  <si>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</si>
  <si>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</si>
  <si>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</si>
  <si>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</si>
  <si>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</si>
  <si>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</si>
  <si>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</si>
  <si>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</si>
  <si>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</si>
  <si>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</si>
  <si>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</si>
  <si>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</si>
  <si>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</si>
  <si>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</si>
  <si>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</si>
  <si>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</si>
  <si>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</si>
  <si>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</si>
  <si>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</si>
  <si>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</si>
  <si>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</si>
  <si>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</si>
  <si>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</si>
  <si>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</si>
  <si>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</si>
  <si>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</si>
  <si>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</si>
  <si>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</si>
  <si>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</si>
  <si>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stanje na dan 30.9.2012.</t>
  </si>
  <si>
    <t>u razdoblju 1.1.2012. do 30.9.2012.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</si>
</sst>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70" applyFont="1" applyAlignment="1">
      <alignment/>
      <protection/>
    </xf>
    <xf numFmtId="0" fontId="0" fillId="0" borderId="0" xfId="170" applyFont="1" applyAlignment="1">
      <alignment/>
      <protection/>
    </xf>
    <xf numFmtId="0" fontId="3" fillId="0" borderId="16" xfId="170" applyFont="1" applyFill="1" applyBorder="1" applyAlignment="1" applyProtection="1">
      <alignment horizontal="center" vertical="center"/>
      <protection hidden="1" locked="0"/>
    </xf>
    <xf numFmtId="0" fontId="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Fill="1" applyBorder="1" applyAlignment="1" applyProtection="1">
      <alignment vertical="center"/>
      <protection hidden="1"/>
    </xf>
    <xf numFmtId="0" fontId="3" fillId="0" borderId="0" xfId="170" applyFont="1" applyFill="1" applyBorder="1" applyAlignment="1" applyProtection="1">
      <alignment horizontal="center" vertical="center" wrapText="1"/>
      <protection hidden="1"/>
    </xf>
    <xf numFmtId="0" fontId="3" fillId="0" borderId="0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 vertical="center" wrapText="1"/>
      <protection hidden="1"/>
    </xf>
    <xf numFmtId="0" fontId="12" fillId="0" borderId="0" xfId="17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Border="1" applyAlignment="1" applyProtection="1">
      <alignment horizontal="left"/>
      <protection hidden="1"/>
    </xf>
    <xf numFmtId="0" fontId="3" fillId="0" borderId="0" xfId="170" applyFont="1" applyBorder="1" applyAlignment="1" applyProtection="1">
      <alignment vertical="top"/>
      <protection hidden="1"/>
    </xf>
    <xf numFmtId="0" fontId="3" fillId="0" borderId="0" xfId="170" applyFont="1" applyBorder="1" applyAlignment="1" applyProtection="1">
      <alignment horizontal="right"/>
      <protection hidden="1"/>
    </xf>
    <xf numFmtId="0" fontId="2" fillId="0" borderId="0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Border="1" applyAlignment="1" applyProtection="1">
      <alignment/>
      <protection hidden="1"/>
    </xf>
    <xf numFmtId="0" fontId="2" fillId="0" borderId="0" xfId="170" applyFont="1" applyBorder="1" applyAlignment="1" applyProtection="1">
      <alignment vertical="top"/>
      <protection hidden="1"/>
    </xf>
    <xf numFmtId="0" fontId="3" fillId="0" borderId="0" xfId="170" applyFont="1" applyFill="1" applyBorder="1" applyAlignment="1" applyProtection="1">
      <alignment/>
      <protection hidden="1"/>
    </xf>
    <xf numFmtId="0" fontId="3" fillId="0" borderId="0" xfId="170" applyFont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0" xfId="170" applyFont="1" applyBorder="1" applyAlignment="1" applyProtection="1">
      <alignment horizontal="right" vertical="top"/>
      <protection hidden="1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0" xfId="170" applyFont="1" applyBorder="1" applyAlignment="1">
      <alignment/>
      <protection/>
    </xf>
    <xf numFmtId="0" fontId="3" fillId="0" borderId="0" xfId="170" applyFont="1" applyBorder="1" applyAlignment="1" applyProtection="1">
      <alignment horizontal="left" vertical="top"/>
      <protection hidden="1"/>
    </xf>
    <xf numFmtId="0" fontId="3" fillId="0" borderId="17" xfId="170" applyFont="1" applyBorder="1" applyAlignment="1" applyProtection="1">
      <alignment/>
      <protection hidden="1"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18" xfId="170" applyFont="1" applyBorder="1" applyAlignment="1" applyProtection="1">
      <alignment/>
      <protection hidden="1"/>
    </xf>
    <xf numFmtId="0" fontId="3" fillId="0" borderId="18" xfId="170" applyFont="1" applyBorder="1" applyAlignment="1">
      <alignment/>
      <protection/>
    </xf>
    <xf numFmtId="0" fontId="9" fillId="0" borderId="0" xfId="176">
      <alignment vertical="top"/>
      <protection/>
    </xf>
    <xf numFmtId="0" fontId="9" fillId="0" borderId="0" xfId="176" applyAlignment="1">
      <alignment/>
      <protection/>
    </xf>
    <xf numFmtId="0" fontId="16" fillId="0" borderId="0" xfId="176" applyFont="1" applyAlignment="1">
      <alignment/>
      <protection/>
    </xf>
    <xf numFmtId="0" fontId="10" fillId="0" borderId="0" xfId="176" applyFont="1" applyFill="1" applyBorder="1" applyAlignment="1">
      <alignment horizontal="center" vertical="center" wrapText="1"/>
      <protection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76" applyFont="1" applyBorder="1" applyAlignment="1" applyProtection="1">
      <alignment vertical="center"/>
      <protection hidden="1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0" xfId="17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7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70" applyFont="1" applyBorder="1" applyAlignment="1">
      <alignment/>
      <protection/>
    </xf>
    <xf numFmtId="0" fontId="3" fillId="0" borderId="24" xfId="170" applyFont="1" applyBorder="1" applyAlignment="1">
      <alignment/>
      <protection/>
    </xf>
    <xf numFmtId="0" fontId="3" fillId="0" borderId="25" xfId="170" applyFont="1" applyFill="1" applyBorder="1" applyAlignment="1" applyProtection="1">
      <alignment horizontal="left" vertical="center" wrapText="1"/>
      <protection hidden="1"/>
    </xf>
    <xf numFmtId="0" fontId="3" fillId="0" borderId="16" xfId="170" applyFont="1" applyFill="1" applyBorder="1" applyAlignment="1" applyProtection="1">
      <alignment vertical="center"/>
      <protection hidden="1"/>
    </xf>
    <xf numFmtId="0" fontId="3" fillId="0" borderId="25" xfId="170" applyFont="1" applyBorder="1" applyAlignment="1" applyProtection="1">
      <alignment horizontal="left" vertical="center" wrapText="1"/>
      <protection hidden="1"/>
    </xf>
    <xf numFmtId="0" fontId="3" fillId="0" borderId="16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/>
      <protection hidden="1"/>
    </xf>
    <xf numFmtId="0" fontId="3" fillId="0" borderId="25" xfId="170" applyFont="1" applyFill="1" applyBorder="1" applyAlignment="1" applyProtection="1">
      <alignment/>
      <protection hidden="1"/>
    </xf>
    <xf numFmtId="0" fontId="3" fillId="0" borderId="25" xfId="170" applyFont="1" applyBorder="1" applyAlignment="1" applyProtection="1">
      <alignment wrapText="1"/>
      <protection hidden="1"/>
    </xf>
    <xf numFmtId="0" fontId="3" fillId="0" borderId="16" xfId="170" applyFont="1" applyBorder="1" applyAlignment="1" applyProtection="1">
      <alignment horizontal="right"/>
      <protection hidden="1"/>
    </xf>
    <xf numFmtId="0" fontId="3" fillId="0" borderId="25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25" xfId="170" applyFont="1" applyFill="1" applyBorder="1" applyAlignment="1" applyProtection="1">
      <alignment horizontal="right" vertical="center"/>
      <protection hidden="1" locked="0"/>
    </xf>
    <xf numFmtId="0" fontId="3" fillId="0" borderId="25" xfId="170" applyFont="1" applyBorder="1" applyAlignment="1" applyProtection="1">
      <alignment vertical="top"/>
      <protection hidden="1"/>
    </xf>
    <xf numFmtId="0" fontId="3" fillId="0" borderId="25" xfId="170" applyFont="1" applyBorder="1" applyAlignment="1" applyProtection="1">
      <alignment horizontal="left" vertical="top" wrapText="1"/>
      <protection hidden="1"/>
    </xf>
    <xf numFmtId="0" fontId="3" fillId="0" borderId="16" xfId="170" applyFont="1" applyBorder="1" applyAlignment="1">
      <alignment/>
      <protection/>
    </xf>
    <xf numFmtId="0" fontId="3" fillId="0" borderId="25" xfId="170" applyFont="1" applyBorder="1" applyAlignment="1" applyProtection="1">
      <alignment horizontal="left" vertical="top" indent="2"/>
      <protection hidden="1"/>
    </xf>
    <xf numFmtId="0" fontId="3" fillId="0" borderId="25" xfId="170" applyFont="1" applyBorder="1" applyAlignment="1" applyProtection="1">
      <alignment horizontal="left" vertical="top" wrapText="1" indent="2"/>
      <protection hidden="1"/>
    </xf>
    <xf numFmtId="0" fontId="3" fillId="0" borderId="16" xfId="170" applyFont="1" applyBorder="1" applyAlignment="1" applyProtection="1">
      <alignment horizontal="right" vertical="top"/>
      <protection hidden="1"/>
    </xf>
    <xf numFmtId="49" fontId="2" fillId="0" borderId="25" xfId="170" applyNumberFormat="1" applyFont="1" applyBorder="1" applyAlignment="1" applyProtection="1">
      <alignment horizontal="center" vertical="center"/>
      <protection hidden="1" locked="0"/>
    </xf>
    <xf numFmtId="0" fontId="3" fillId="0" borderId="16" xfId="170" applyFont="1" applyBorder="1" applyAlignment="1" applyProtection="1">
      <alignment horizontal="left" vertical="top"/>
      <protection hidden="1"/>
    </xf>
    <xf numFmtId="0" fontId="3" fillId="0" borderId="25" xfId="170" applyFont="1" applyBorder="1" applyAlignment="1" applyProtection="1">
      <alignment horizontal="left"/>
      <protection hidden="1"/>
    </xf>
    <xf numFmtId="0" fontId="3" fillId="0" borderId="24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left"/>
      <protection hidden="1"/>
    </xf>
    <xf numFmtId="0" fontId="3" fillId="0" borderId="25" xfId="170" applyFont="1" applyFill="1" applyBorder="1" applyAlignment="1" applyProtection="1">
      <alignment vertical="center"/>
      <protection hidden="1"/>
    </xf>
    <xf numFmtId="0" fontId="13" fillId="0" borderId="25" xfId="176" applyFont="1" applyFill="1" applyBorder="1" applyAlignment="1" applyProtection="1">
      <alignment vertical="center"/>
      <protection hidden="1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2" fillId="0" borderId="16" xfId="170" applyFont="1" applyBorder="1" applyAlignment="1" applyProtection="1">
      <alignment vertical="center"/>
      <protection hidden="1"/>
    </xf>
    <xf numFmtId="0" fontId="3" fillId="0" borderId="26" xfId="170" applyFont="1" applyBorder="1" applyAlignment="1" applyProtection="1">
      <alignment/>
      <protection hidden="1"/>
    </xf>
    <xf numFmtId="0" fontId="3" fillId="0" borderId="27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/>
      <protection hidden="1"/>
    </xf>
    <xf numFmtId="0" fontId="3" fillId="0" borderId="29" xfId="170" applyFont="1" applyFill="1" applyBorder="1" applyAlignment="1" applyProtection="1">
      <alignment/>
      <protection hidden="1"/>
    </xf>
    <xf numFmtId="14" fontId="2" fillId="0" borderId="21" xfId="17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Fill="1" applyBorder="1" applyAlignment="1">
      <alignment/>
      <protection/>
    </xf>
    <xf numFmtId="49" fontId="2" fillId="0" borderId="0" xfId="170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73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74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75" applyFont="1" applyFill="1" applyBorder="1" applyAlignment="1" applyProtection="1">
      <alignment horizontal="center" vertical="center"/>
      <protection hidden="1" locked="0"/>
    </xf>
    <xf numFmtId="49" fontId="2" fillId="33" borderId="20" xfId="76" applyNumberFormat="1" applyFont="1" applyFill="1" applyBorder="1" applyAlignment="1" applyProtection="1">
      <alignment horizontal="right" vertical="center"/>
      <protection hidden="1" locked="0"/>
    </xf>
    <xf numFmtId="3" fontId="1" fillId="0" borderId="10" xfId="86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85" applyNumberFormat="1" applyFont="1" applyFill="1" applyBorder="1" applyAlignment="1" applyProtection="1">
      <alignment horizontal="right" vertical="center"/>
      <protection hidden="1"/>
    </xf>
    <xf numFmtId="3" fontId="1" fillId="0" borderId="10" xfId="89" applyNumberFormat="1" applyFont="1" applyFill="1" applyBorder="1" applyAlignment="1" applyProtection="1">
      <alignment horizontal="right" vertical="center"/>
      <protection locked="0"/>
    </xf>
    <xf numFmtId="3" fontId="1" fillId="0" borderId="10" xfId="91" applyNumberFormat="1" applyFont="1" applyFill="1" applyBorder="1" applyAlignment="1" applyProtection="1">
      <alignment horizontal="right" vertical="center"/>
      <protection locked="0"/>
    </xf>
    <xf numFmtId="3" fontId="1" fillId="0" borderId="10" xfId="101" applyNumberFormat="1" applyFont="1" applyFill="1" applyBorder="1" applyAlignment="1" applyProtection="1">
      <alignment horizontal="right" vertical="center"/>
      <protection locked="0"/>
    </xf>
    <xf numFmtId="3" fontId="1" fillId="0" borderId="10" xfId="106" applyNumberFormat="1" applyFont="1" applyFill="1" applyBorder="1" applyAlignment="1" applyProtection="1">
      <alignment horizontal="right" vertical="center"/>
      <protection hidden="1"/>
    </xf>
    <xf numFmtId="3" fontId="1" fillId="0" borderId="10" xfId="72" applyNumberFormat="1" applyFont="1" applyFill="1" applyBorder="1" applyAlignment="1" applyProtection="1">
      <alignment vertical="center"/>
      <protection locked="0"/>
    </xf>
    <xf numFmtId="3" fontId="1" fillId="0" borderId="10" xfId="112" applyNumberFormat="1" applyFont="1" applyFill="1" applyBorder="1" applyAlignment="1" applyProtection="1">
      <alignment horizontal="right" vertical="center"/>
      <protection locked="0"/>
    </xf>
    <xf numFmtId="3" fontId="1" fillId="0" borderId="10" xfId="169" applyNumberFormat="1" applyFont="1" applyFill="1" applyBorder="1" applyAlignment="1" applyProtection="1">
      <alignment vertical="center"/>
      <protection locked="0"/>
    </xf>
    <xf numFmtId="3" fontId="1" fillId="0" borderId="10" xfId="118" applyNumberFormat="1" applyFont="1" applyFill="1" applyBorder="1" applyAlignment="1" applyProtection="1">
      <alignment horizontal="right" vertical="center"/>
      <protection hidden="1"/>
    </xf>
    <xf numFmtId="3" fontId="2" fillId="34" borderId="20" xfId="170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17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1" applyNumberFormat="1" applyFont="1" applyBorder="1" applyAlignment="1" applyProtection="1">
      <alignment horizontal="left" vertical="center"/>
      <protection hidden="1" locked="0"/>
    </xf>
    <xf numFmtId="49" fontId="2" fillId="0" borderId="29" xfId="171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171" applyFont="1" applyBorder="1" applyAlignment="1">
      <alignment horizontal="left" vertical="center"/>
      <protection/>
    </xf>
    <xf numFmtId="0" fontId="3" fillId="0" borderId="28" xfId="170" applyFont="1" applyFill="1" applyBorder="1" applyAlignment="1" applyProtection="1">
      <alignment horizontal="center" vertical="top"/>
      <protection hidden="1"/>
    </xf>
    <xf numFmtId="0" fontId="3" fillId="0" borderId="28" xfId="170" applyFont="1" applyFill="1" applyBorder="1" applyAlignment="1" applyProtection="1">
      <alignment horizontal="center"/>
      <protection hidden="1"/>
    </xf>
    <xf numFmtId="0" fontId="3" fillId="0" borderId="16" xfId="170" applyFont="1" applyBorder="1" applyAlignment="1" applyProtection="1">
      <alignment horizontal="right" vertical="center" wrapText="1"/>
      <protection hidden="1"/>
    </xf>
    <xf numFmtId="0" fontId="3" fillId="0" borderId="25" xfId="170" applyFont="1" applyBorder="1" applyAlignment="1" applyProtection="1">
      <alignment horizontal="right" wrapText="1"/>
      <protection hidden="1"/>
    </xf>
    <xf numFmtId="0" fontId="3" fillId="0" borderId="16" xfId="170" applyFont="1" applyBorder="1" applyAlignment="1" applyProtection="1">
      <alignment horizontal="right" vertical="center"/>
      <protection hidden="1"/>
    </xf>
    <xf numFmtId="0" fontId="3" fillId="0" borderId="25" xfId="170" applyFont="1" applyBorder="1" applyAlignment="1" applyProtection="1">
      <alignment horizontal="right"/>
      <protection hidden="1"/>
    </xf>
    <xf numFmtId="0" fontId="17" fillId="0" borderId="0" xfId="176" applyFont="1" applyBorder="1" applyAlignment="1" applyProtection="1">
      <alignment horizontal="left"/>
      <protection hidden="1"/>
    </xf>
    <xf numFmtId="0" fontId="18" fillId="0" borderId="0" xfId="176" applyFont="1" applyBorder="1" applyAlignment="1">
      <alignment/>
      <protection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10" fillId="0" borderId="30" xfId="170" applyFont="1" applyBorder="1" applyAlignment="1">
      <alignment/>
      <protection/>
    </xf>
    <xf numFmtId="0" fontId="10" fillId="0" borderId="17" xfId="170" applyFont="1" applyBorder="1" applyAlignment="1">
      <alignment/>
      <protection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31" xfId="170" applyFont="1" applyBorder="1" applyAlignment="1" applyProtection="1">
      <alignment horizontal="center" vertical="top"/>
      <protection hidden="1"/>
    </xf>
    <xf numFmtId="0" fontId="3" fillId="0" borderId="31" xfId="170" applyFont="1" applyBorder="1" applyAlignment="1">
      <alignment horizontal="center"/>
      <protection/>
    </xf>
    <xf numFmtId="0" fontId="3" fillId="0" borderId="32" xfId="170" applyFont="1" applyBorder="1" applyAlignment="1">
      <alignment/>
      <protection/>
    </xf>
    <xf numFmtId="49" fontId="2" fillId="0" borderId="27" xfId="17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170" applyFont="1" applyFill="1" applyBorder="1" applyAlignment="1" applyProtection="1">
      <alignment horizontal="left" vertical="center"/>
      <protection hidden="1" locked="0"/>
    </xf>
    <xf numFmtId="0" fontId="3" fillId="0" borderId="28" xfId="170" applyFont="1" applyFill="1" applyBorder="1" applyAlignment="1">
      <alignment/>
      <protection/>
    </xf>
    <xf numFmtId="0" fontId="3" fillId="0" borderId="29" xfId="170" applyFont="1" applyFill="1" applyBorder="1" applyAlignment="1">
      <alignment/>
      <protection/>
    </xf>
    <xf numFmtId="0" fontId="2" fillId="33" borderId="27" xfId="171" applyFont="1" applyFill="1" applyBorder="1" applyAlignment="1" applyProtection="1">
      <alignment horizontal="left" vertical="center"/>
      <protection hidden="1" locked="0"/>
    </xf>
    <xf numFmtId="0" fontId="2" fillId="0" borderId="28" xfId="171" applyFont="1" applyBorder="1" applyAlignment="1" applyProtection="1">
      <alignment horizontal="left" vertical="center"/>
      <protection hidden="1" locked="0"/>
    </xf>
    <xf numFmtId="49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1" applyNumberFormat="1" applyFont="1" applyBorder="1" applyAlignment="1" applyProtection="1">
      <alignment horizontal="center" vertical="center"/>
      <protection hidden="1" locked="0"/>
    </xf>
    <xf numFmtId="49" fontId="2" fillId="33" borderId="27" xfId="11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14" applyNumberFormat="1" applyFont="1" applyBorder="1" applyAlignment="1" applyProtection="1">
      <alignment horizontal="center" vertical="center"/>
      <protection hidden="1" locked="0"/>
    </xf>
    <xf numFmtId="0" fontId="3" fillId="0" borderId="28" xfId="171" applyFont="1" applyBorder="1" applyAlignment="1">
      <alignment horizontal="left" vertical="center"/>
      <protection/>
    </xf>
    <xf numFmtId="1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17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17" xfId="170" applyFont="1" applyBorder="1" applyAlignment="1" applyProtection="1">
      <alignment horizontal="center"/>
      <protection hidden="1"/>
    </xf>
    <xf numFmtId="0" fontId="2" fillId="0" borderId="27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0" xfId="170" applyFont="1" applyBorder="1" applyAlignment="1" applyProtection="1">
      <alignment horizontal="right" vertical="center"/>
      <protection hidden="1"/>
    </xf>
    <xf numFmtId="0" fontId="3" fillId="0" borderId="16" xfId="170" applyFont="1" applyBorder="1" applyAlignment="1" applyProtection="1">
      <alignment horizontal="center" vertical="center"/>
      <protection hidden="1"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25" xfId="170" applyFont="1" applyBorder="1" applyAlignment="1">
      <alignment horizontal="center"/>
      <protection/>
    </xf>
    <xf numFmtId="0" fontId="3" fillId="0" borderId="28" xfId="170" applyFont="1" applyFill="1" applyBorder="1" applyAlignment="1">
      <alignment horizontal="left"/>
      <protection/>
    </xf>
    <xf numFmtId="0" fontId="3" fillId="0" borderId="29" xfId="170" applyFont="1" applyFill="1" applyBorder="1" applyAlignment="1">
      <alignment horizontal="left"/>
      <protection/>
    </xf>
    <xf numFmtId="0" fontId="3" fillId="0" borderId="0" xfId="170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171" applyFont="1" applyBorder="1" applyAlignment="1" applyProtection="1">
      <alignment/>
      <protection hidden="1" locked="0"/>
    </xf>
    <xf numFmtId="0" fontId="2" fillId="0" borderId="29" xfId="171" applyFont="1" applyBorder="1" applyAlignment="1" applyProtection="1">
      <alignment/>
      <protection hidden="1" locked="0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16" xfId="170" applyFont="1" applyFill="1" applyBorder="1" applyAlignment="1" applyProtection="1">
      <alignment horizontal="left" vertical="center" wrapText="1"/>
      <protection hidden="1"/>
    </xf>
    <xf numFmtId="0" fontId="2" fillId="0" borderId="0" xfId="170" applyFont="1" applyFill="1" applyBorder="1" applyAlignment="1" applyProtection="1">
      <alignment horizontal="left" vertical="center" wrapText="1"/>
      <protection hidden="1"/>
    </xf>
    <xf numFmtId="0" fontId="2" fillId="0" borderId="25" xfId="170" applyFont="1" applyFill="1" applyBorder="1" applyAlignment="1" applyProtection="1">
      <alignment horizontal="left" vertical="center" wrapText="1"/>
      <protection hidden="1"/>
    </xf>
    <xf numFmtId="0" fontId="11" fillId="0" borderId="16" xfId="170" applyFont="1" applyBorder="1" applyAlignment="1" applyProtection="1">
      <alignment horizontal="center" vertical="center" wrapText="1"/>
      <protection hidden="1"/>
    </xf>
    <xf numFmtId="0" fontId="11" fillId="0" borderId="0" xfId="170" applyFont="1" applyBorder="1" applyAlignment="1" applyProtection="1">
      <alignment horizontal="center" vertical="center" wrapText="1"/>
      <protection hidden="1"/>
    </xf>
    <xf numFmtId="0" fontId="11" fillId="0" borderId="25" xfId="170" applyFont="1" applyBorder="1" applyAlignment="1" applyProtection="1">
      <alignment horizontal="center" vertical="center" wrapText="1"/>
      <protection hidden="1"/>
    </xf>
    <xf numFmtId="0" fontId="1" fillId="0" borderId="16" xfId="170" applyFont="1" applyBorder="1" applyAlignment="1" applyProtection="1">
      <alignment horizontal="right" vertical="center" wrapText="1"/>
      <protection hidden="1"/>
    </xf>
    <xf numFmtId="0" fontId="1" fillId="0" borderId="25" xfId="170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7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76" applyFont="1" applyAlignment="1">
      <alignment/>
      <protection/>
    </xf>
    <xf numFmtId="0" fontId="15" fillId="0" borderId="0" xfId="176" applyFont="1" applyBorder="1" applyAlignment="1">
      <alignment horizontal="justify" vertical="top" wrapText="1"/>
      <protection/>
    </xf>
    <xf numFmtId="0" fontId="9" fillId="0" borderId="0" xfId="176" applyAlignment="1">
      <alignment/>
      <protection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4" xfId="63"/>
    <cellStyle name="Normal 105" xfId="64"/>
    <cellStyle name="Normal 106" xfId="65"/>
    <cellStyle name="Normal 107" xfId="66"/>
    <cellStyle name="Normal 108" xfId="67"/>
    <cellStyle name="Normal 109" xfId="68"/>
    <cellStyle name="Normal 11" xfId="69"/>
    <cellStyle name="Normal 110" xfId="70"/>
    <cellStyle name="Normal 111" xfId="71"/>
    <cellStyle name="Normal 112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35" xfId="98"/>
    <cellStyle name="Normal 36" xfId="99"/>
    <cellStyle name="Normal 37" xfId="100"/>
    <cellStyle name="Normal 38" xfId="101"/>
    <cellStyle name="Normal 39" xfId="102"/>
    <cellStyle name="Normal 4" xfId="103"/>
    <cellStyle name="Normal 40" xfId="104"/>
    <cellStyle name="Normal 41" xfId="105"/>
    <cellStyle name="Normal 42" xfId="106"/>
    <cellStyle name="Normal 43" xfId="107"/>
    <cellStyle name="Normal 44" xfId="108"/>
    <cellStyle name="Normal 45" xfId="109"/>
    <cellStyle name="Normal 46" xfId="110"/>
    <cellStyle name="Normal 47" xfId="111"/>
    <cellStyle name="Normal 48" xfId="112"/>
    <cellStyle name="Normal 49" xfId="113"/>
    <cellStyle name="Normal 5" xfId="114"/>
    <cellStyle name="Normal 50" xfId="115"/>
    <cellStyle name="Normal 51" xfId="116"/>
    <cellStyle name="Normal 52" xfId="117"/>
    <cellStyle name="Normal 53" xfId="118"/>
    <cellStyle name="Normal 54" xfId="119"/>
    <cellStyle name="Normal 55" xfId="120"/>
    <cellStyle name="Normal 56" xfId="121"/>
    <cellStyle name="Normal 57" xfId="122"/>
    <cellStyle name="Normal 58" xfId="123"/>
    <cellStyle name="Normal 59" xfId="124"/>
    <cellStyle name="Normal 6" xfId="125"/>
    <cellStyle name="Normal 60" xfId="126"/>
    <cellStyle name="Normal 61" xfId="127"/>
    <cellStyle name="Normal 62" xfId="128"/>
    <cellStyle name="Normal 63" xfId="129"/>
    <cellStyle name="Normal 64" xfId="130"/>
    <cellStyle name="Normal 65" xfId="131"/>
    <cellStyle name="Normal 66" xfId="132"/>
    <cellStyle name="Normal 67" xfId="133"/>
    <cellStyle name="Normal 68" xfId="134"/>
    <cellStyle name="Normal 69" xfId="135"/>
    <cellStyle name="Normal 7" xfId="136"/>
    <cellStyle name="Normal 70" xfId="137"/>
    <cellStyle name="Normal 71" xfId="138"/>
    <cellStyle name="Normal 72" xfId="139"/>
    <cellStyle name="Normal 73" xfId="140"/>
    <cellStyle name="Normal 74" xfId="141"/>
    <cellStyle name="Normal 75" xfId="142"/>
    <cellStyle name="Normal 76" xfId="143"/>
    <cellStyle name="Normal 77" xfId="144"/>
    <cellStyle name="Normal 78" xfId="145"/>
    <cellStyle name="Normal 79" xfId="146"/>
    <cellStyle name="Normal 8" xfId="147"/>
    <cellStyle name="Normal 80" xfId="148"/>
    <cellStyle name="Normal 81" xfId="149"/>
    <cellStyle name="Normal 82" xfId="150"/>
    <cellStyle name="Normal 83" xfId="151"/>
    <cellStyle name="Normal 84" xfId="152"/>
    <cellStyle name="Normal 85" xfId="153"/>
    <cellStyle name="Normal 86" xfId="154"/>
    <cellStyle name="Normal 87" xfId="155"/>
    <cellStyle name="Normal 88" xfId="156"/>
    <cellStyle name="Normal 89" xfId="157"/>
    <cellStyle name="Normal 9" xfId="158"/>
    <cellStyle name="Normal 90" xfId="159"/>
    <cellStyle name="Normal 91" xfId="160"/>
    <cellStyle name="Normal 92" xfId="161"/>
    <cellStyle name="Normal 93" xfId="162"/>
    <cellStyle name="Normal 94" xfId="163"/>
    <cellStyle name="Normal 95" xfId="164"/>
    <cellStyle name="Normal 96" xfId="165"/>
    <cellStyle name="Normal 97" xfId="166"/>
    <cellStyle name="Normal 98" xfId="167"/>
    <cellStyle name="Normal 99" xfId="168"/>
    <cellStyle name="Normal_NOVČANI TIJEK" xfId="169"/>
    <cellStyle name="Normal_TFI-POD" xfId="170"/>
    <cellStyle name="Normal_TFI-POD-AP-12-09-N" xfId="171"/>
    <cellStyle name="Note" xfId="172"/>
    <cellStyle name="Obično_Knjiga2" xfId="173"/>
    <cellStyle name="Output" xfId="174"/>
    <cellStyle name="Percent" xfId="175"/>
    <cellStyle name="Style 1" xfId="176"/>
    <cellStyle name="Style 1 2" xfId="177"/>
    <cellStyle name="Title" xfId="178"/>
    <cellStyle name="Total" xfId="179"/>
    <cellStyle name="Warning Text" xfId="18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8" t="s">
        <v>249</v>
      </c>
      <c r="B2" s="199"/>
      <c r="C2" s="199"/>
      <c r="D2" s="200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1" t="s">
        <v>317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251</v>
      </c>
      <c r="B6" s="150"/>
      <c r="C6" s="169" t="s">
        <v>323</v>
      </c>
      <c r="D6" s="17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4" t="s">
        <v>252</v>
      </c>
      <c r="B8" s="205"/>
      <c r="C8" s="169" t="s">
        <v>324</v>
      </c>
      <c r="D8" s="17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7" t="s">
        <v>253</v>
      </c>
      <c r="B10" s="196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9" t="s">
        <v>254</v>
      </c>
      <c r="B12" s="150"/>
      <c r="C12" s="167" t="s">
        <v>326</v>
      </c>
      <c r="D12" s="173"/>
      <c r="E12" s="173"/>
      <c r="F12" s="173"/>
      <c r="G12" s="173"/>
      <c r="H12" s="173"/>
      <c r="I12" s="14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9" t="s">
        <v>255</v>
      </c>
      <c r="B14" s="150"/>
      <c r="C14" s="174">
        <v>20000</v>
      </c>
      <c r="D14" s="175"/>
      <c r="E14" s="16"/>
      <c r="F14" s="167" t="s">
        <v>327</v>
      </c>
      <c r="G14" s="173"/>
      <c r="H14" s="173"/>
      <c r="I14" s="14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9" t="s">
        <v>256</v>
      </c>
      <c r="B16" s="150"/>
      <c r="C16" s="167" t="s">
        <v>328</v>
      </c>
      <c r="D16" s="173"/>
      <c r="E16" s="173"/>
      <c r="F16" s="173"/>
      <c r="G16" s="173"/>
      <c r="H16" s="173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9" t="s">
        <v>257</v>
      </c>
      <c r="B18" s="150"/>
      <c r="C18" s="193" t="s">
        <v>329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9" t="s">
        <v>258</v>
      </c>
      <c r="B20" s="150"/>
      <c r="C20" s="193" t="s">
        <v>330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9" t="s">
        <v>259</v>
      </c>
      <c r="B22" s="150"/>
      <c r="C22" s="124">
        <v>98</v>
      </c>
      <c r="D22" s="164"/>
      <c r="E22" s="190"/>
      <c r="F22" s="191"/>
      <c r="G22" s="149"/>
      <c r="H22" s="19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9" t="s">
        <v>260</v>
      </c>
      <c r="B24" s="150"/>
      <c r="C24" s="125">
        <v>19</v>
      </c>
      <c r="D24" s="164"/>
      <c r="E24" s="190"/>
      <c r="F24" s="190"/>
      <c r="G24" s="191"/>
      <c r="H24" s="51" t="s">
        <v>261</v>
      </c>
      <c r="I24" s="139">
        <v>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9" t="s">
        <v>262</v>
      </c>
      <c r="B26" s="150"/>
      <c r="C26" s="126" t="s">
        <v>331</v>
      </c>
      <c r="D26" s="25"/>
      <c r="E26" s="33"/>
      <c r="F26" s="24"/>
      <c r="G26" s="182" t="s">
        <v>263</v>
      </c>
      <c r="H26" s="150"/>
      <c r="I26" s="127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3" t="s">
        <v>264</v>
      </c>
      <c r="B28" s="184"/>
      <c r="C28" s="185"/>
      <c r="D28" s="185"/>
      <c r="E28" s="186" t="s">
        <v>265</v>
      </c>
      <c r="F28" s="187"/>
      <c r="G28" s="187"/>
      <c r="H28" s="188" t="s">
        <v>266</v>
      </c>
      <c r="I28" s="18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9"/>
      <c r="B30" s="165"/>
      <c r="C30" s="165"/>
      <c r="D30" s="166"/>
      <c r="E30" s="179"/>
      <c r="F30" s="165"/>
      <c r="G30" s="165"/>
      <c r="H30" s="162"/>
      <c r="I30" s="163"/>
      <c r="J30" s="10"/>
      <c r="K30" s="10"/>
      <c r="L30" s="10"/>
    </row>
    <row r="31" spans="1:12" ht="12.75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.75">
      <c r="A32" s="179"/>
      <c r="B32" s="165"/>
      <c r="C32" s="165"/>
      <c r="D32" s="166"/>
      <c r="E32" s="179"/>
      <c r="F32" s="165"/>
      <c r="G32" s="165"/>
      <c r="H32" s="162"/>
      <c r="I32" s="16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9"/>
      <c r="B34" s="165"/>
      <c r="C34" s="165"/>
      <c r="D34" s="166"/>
      <c r="E34" s="179"/>
      <c r="F34" s="165"/>
      <c r="G34" s="165"/>
      <c r="H34" s="162"/>
      <c r="I34" s="16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9"/>
      <c r="B36" s="165"/>
      <c r="C36" s="165"/>
      <c r="D36" s="166"/>
      <c r="E36" s="179"/>
      <c r="F36" s="165"/>
      <c r="G36" s="165"/>
      <c r="H36" s="162"/>
      <c r="I36" s="163"/>
      <c r="J36" s="10"/>
      <c r="K36" s="10"/>
      <c r="L36" s="10"/>
    </row>
    <row r="37" spans="1:12" ht="12.75">
      <c r="A37" s="103"/>
      <c r="B37" s="30"/>
      <c r="C37" s="176"/>
      <c r="D37" s="177"/>
      <c r="E37" s="16"/>
      <c r="F37" s="176"/>
      <c r="G37" s="177"/>
      <c r="H37" s="16"/>
      <c r="I37" s="95"/>
      <c r="J37" s="10"/>
      <c r="K37" s="10"/>
      <c r="L37" s="10"/>
    </row>
    <row r="38" spans="1:12" ht="12.75">
      <c r="A38" s="179"/>
      <c r="B38" s="165"/>
      <c r="C38" s="165"/>
      <c r="D38" s="166"/>
      <c r="E38" s="179"/>
      <c r="F38" s="165"/>
      <c r="G38" s="165"/>
      <c r="H38" s="162"/>
      <c r="I38" s="16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9"/>
      <c r="B40" s="165"/>
      <c r="C40" s="165"/>
      <c r="D40" s="166"/>
      <c r="E40" s="179"/>
      <c r="F40" s="165"/>
      <c r="G40" s="165"/>
      <c r="H40" s="162"/>
      <c r="I40" s="163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7" t="s">
        <v>267</v>
      </c>
      <c r="B44" s="148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76"/>
      <c r="D45" s="177"/>
      <c r="E45" s="16"/>
      <c r="F45" s="176"/>
      <c r="G45" s="178"/>
      <c r="H45" s="35"/>
      <c r="I45" s="107"/>
      <c r="J45" s="10"/>
      <c r="K45" s="10"/>
      <c r="L45" s="10"/>
    </row>
    <row r="46" spans="1:12" ht="12.75">
      <c r="A46" s="147" t="s">
        <v>268</v>
      </c>
      <c r="B46" s="148"/>
      <c r="C46" s="167" t="s">
        <v>333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7" t="s">
        <v>270</v>
      </c>
      <c r="B48" s="148"/>
      <c r="C48" s="140" t="s">
        <v>334</v>
      </c>
      <c r="D48" s="141"/>
      <c r="E48" s="142"/>
      <c r="F48" s="16"/>
      <c r="G48" s="51" t="s">
        <v>271</v>
      </c>
      <c r="H48" s="140" t="s">
        <v>335</v>
      </c>
      <c r="I48" s="14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7" t="s">
        <v>257</v>
      </c>
      <c r="B50" s="148"/>
      <c r="C50" s="143" t="s">
        <v>336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9" t="s">
        <v>272</v>
      </c>
      <c r="B52" s="150"/>
      <c r="C52" s="140" t="s">
        <v>337</v>
      </c>
      <c r="D52" s="141"/>
      <c r="E52" s="141"/>
      <c r="F52" s="141"/>
      <c r="G52" s="141"/>
      <c r="H52" s="141"/>
      <c r="I52" s="144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1" t="s">
        <v>274</v>
      </c>
      <c r="C55" s="152"/>
      <c r="D55" s="152"/>
      <c r="E55" s="15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8"/>
      <c r="B57" s="153" t="s">
        <v>307</v>
      </c>
      <c r="C57" s="154"/>
      <c r="D57" s="154"/>
      <c r="E57" s="154"/>
      <c r="F57" s="154"/>
      <c r="G57" s="154"/>
      <c r="H57" s="154"/>
      <c r="I57" s="110"/>
      <c r="J57" s="10"/>
      <c r="K57" s="10"/>
      <c r="L57" s="10"/>
    </row>
    <row r="58" spans="1:12" ht="12.75">
      <c r="A58" s="108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8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5"/>
      <c r="H63" s="14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4">
      <selection activeCell="K45" sqref="K45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340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338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8" t="s">
        <v>278</v>
      </c>
      <c r="J4" s="59" t="s">
        <v>319</v>
      </c>
      <c r="K4" s="60" t="s">
        <v>320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7">
        <v>2</v>
      </c>
      <c r="J5" s="56">
        <v>3</v>
      </c>
      <c r="K5" s="56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1556965371</v>
      </c>
      <c r="K8" s="53">
        <f>K9+K16+K26+K35+K39</f>
        <v>1601722435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f>SUM(J10:J15)</f>
        <v>803545</v>
      </c>
      <c r="K9" s="53">
        <f>SUM(K10:K15)</f>
        <v>583742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128">
        <v>803545</v>
      </c>
      <c r="K11" s="7">
        <v>583742</v>
      </c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/>
      <c r="K12" s="7"/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7"/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/>
      <c r="K14" s="7"/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</row>
    <row r="16" spans="1:11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f>SUM(J17:J25)</f>
        <v>80595417</v>
      </c>
      <c r="K16" s="53">
        <f>SUM(K17:K25)</f>
        <v>125554099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13603072</v>
      </c>
      <c r="K17" s="7">
        <v>13603072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2585926</v>
      </c>
      <c r="K18" s="7">
        <v>2352122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424441</v>
      </c>
      <c r="K19" s="7">
        <v>325221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/>
      <c r="K20" s="7"/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/>
      <c r="K22" s="7"/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63793290</v>
      </c>
      <c r="K23" s="7">
        <v>109084996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188688</v>
      </c>
      <c r="K24" s="7">
        <v>188688</v>
      </c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/>
      <c r="K25" s="7"/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f>SUM(J27:J34)</f>
        <v>1475566409</v>
      </c>
      <c r="K26" s="53">
        <f>SUM(K27:K34)</f>
        <v>1475584594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1445106402</v>
      </c>
      <c r="K27" s="7">
        <v>1445419857</v>
      </c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27203919</v>
      </c>
      <c r="K28" s="7">
        <v>26912481</v>
      </c>
    </row>
    <row r="29" spans="1:11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761117</v>
      </c>
      <c r="K29" s="7">
        <v>761117</v>
      </c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2137200</v>
      </c>
      <c r="K31" s="7">
        <v>2137200</v>
      </c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357771</v>
      </c>
      <c r="K32" s="7">
        <v>353939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/>
      <c r="K33" s="7"/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</row>
    <row r="38" spans="1:11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/>
      <c r="K39" s="7"/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3">
        <f>J41+J49+J56+J64</f>
        <v>123348988</v>
      </c>
      <c r="K40" s="53">
        <f>K41+K49+K56+K64</f>
        <v>72837782</v>
      </c>
    </row>
    <row r="41" spans="1:11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f>SUM(J42:J48)</f>
        <v>8659719</v>
      </c>
      <c r="K41" s="53">
        <f>SUM(K42:K48)</f>
        <v>30123707</v>
      </c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8659719</v>
      </c>
      <c r="K42" s="7">
        <v>30123707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/>
      <c r="K43" s="7"/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/>
      <c r="K44" s="7"/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/>
      <c r="K45" s="7"/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/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f>SUM(J50:J55)</f>
        <v>16259939</v>
      </c>
      <c r="K49" s="53">
        <f>SUM(K50:K55)</f>
        <v>12751424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/>
      <c r="K50" s="7"/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3734958</v>
      </c>
      <c r="K51" s="7">
        <v>4333193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9095</v>
      </c>
      <c r="K53" s="7"/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2014457</v>
      </c>
      <c r="K54" s="7">
        <v>3169403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10501429</v>
      </c>
      <c r="K55" s="7">
        <v>5248828</v>
      </c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f>SUM(J57:J63)</f>
        <v>317148</v>
      </c>
      <c r="K56" s="53">
        <f>SUM(K57:K63)</f>
        <v>3423882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/>
      <c r="K58" s="7"/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317148</v>
      </c>
      <c r="K62" s="7">
        <v>3423882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/>
      <c r="K63" s="7"/>
    </row>
    <row r="64" spans="1:11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98112182</v>
      </c>
      <c r="K64" s="7">
        <v>26538769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156568</v>
      </c>
      <c r="K65" s="7">
        <v>763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3">
        <f>J7+J8+J40+J65</f>
        <v>1680470927</v>
      </c>
      <c r="K66" s="53">
        <f>K7+K8+K40+K65</f>
        <v>1674560980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30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4">
        <f>J70+J71+J72+J78+J79+J82+J85</f>
        <v>1580971834</v>
      </c>
      <c r="K69" s="54">
        <f>K70+K71+K72+K78+K79+K82+K85</f>
        <v>1549129934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418656000</v>
      </c>
      <c r="K70" s="7">
        <v>418656000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88080085</v>
      </c>
      <c r="K71" s="7">
        <v>88080085</v>
      </c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22756428</v>
      </c>
      <c r="K73" s="7">
        <v>22756428</v>
      </c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129">
        <v>9648799</v>
      </c>
      <c r="K74" s="129">
        <v>9648799</v>
      </c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129">
        <v>9648799</v>
      </c>
      <c r="K75" s="129">
        <v>9648799</v>
      </c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/>
      <c r="K77" s="7"/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3270824</v>
      </c>
      <c r="K78" s="7">
        <v>3270824</v>
      </c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f>J80-J81</f>
        <v>1030934718</v>
      </c>
      <c r="K79" s="53">
        <f>K80-K81</f>
        <v>1048208497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1030934718</v>
      </c>
      <c r="K80" s="7">
        <v>1048208497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f>J83-J84</f>
        <v>17273779</v>
      </c>
      <c r="K82" s="53">
        <f>K83-K84</f>
        <v>-31841900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17273779</v>
      </c>
      <c r="K83" s="7"/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>
        <v>31841900</v>
      </c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/>
      <c r="K87" s="7"/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/>
      <c r="K89" s="7"/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3">
        <f>SUM(J91:J99)</f>
        <v>49451367</v>
      </c>
      <c r="K90" s="53">
        <f>SUM(K91:K99)</f>
        <v>73294694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49451367</v>
      </c>
      <c r="K93" s="7">
        <v>73294694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/>
      <c r="K98" s="7"/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3">
        <f>SUM(J101:J112)</f>
        <v>45773307</v>
      </c>
      <c r="K100" s="53">
        <f>SUM(K101:K112)</f>
        <v>43499013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/>
      <c r="K101" s="7">
        <v>13504553</v>
      </c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7708053</v>
      </c>
      <c r="K103" s="7"/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6913392</v>
      </c>
      <c r="K104" s="7">
        <v>0</v>
      </c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23604451</v>
      </c>
      <c r="K105" s="7">
        <v>19540581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7"/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1112161</v>
      </c>
      <c r="K108" s="7">
        <v>876158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3010570</v>
      </c>
      <c r="K109" s="7">
        <v>2343452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1887042</v>
      </c>
      <c r="K110" s="7">
        <v>1861612</v>
      </c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1537638</v>
      </c>
      <c r="K112" s="7">
        <v>5372657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4274419</v>
      </c>
      <c r="K113" s="7">
        <v>8637339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3">
        <f>J69+J86+J90+J100+J113</f>
        <v>1680470927</v>
      </c>
      <c r="K114" s="53">
        <f>K69+K86+K90+K100+K113</f>
        <v>1674560980</v>
      </c>
    </row>
    <row r="115" spans="1:11" ht="12.75">
      <c r="A115" s="238" t="s">
        <v>57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/>
      <c r="K115" s="8"/>
    </row>
    <row r="116" spans="1:11" ht="12.75">
      <c r="A116" s="230" t="s">
        <v>310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4"/>
      <c r="J117" s="244"/>
      <c r="K117" s="245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249" t="s">
        <v>311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46" sqref="L4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51" t="s">
        <v>338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4">
        <f>SUM(J8:J9)</f>
        <v>361158923</v>
      </c>
      <c r="K7" s="54">
        <f>SUM(K8:K9)</f>
        <v>106180755</v>
      </c>
      <c r="L7" s="54">
        <f>SUM(L8:L9)</f>
        <v>301430445</v>
      </c>
      <c r="M7" s="54">
        <f>SUM(M8:M9)</f>
        <v>102989517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357943148</v>
      </c>
      <c r="K8" s="7">
        <v>105327837</v>
      </c>
      <c r="L8" s="7">
        <v>299030808</v>
      </c>
      <c r="M8" s="7">
        <f>L8-196431856</f>
        <v>102598952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3215775</v>
      </c>
      <c r="K9" s="7">
        <v>852918</v>
      </c>
      <c r="L9" s="7">
        <v>2399637</v>
      </c>
      <c r="M9" s="7">
        <f>L9-2009072</f>
        <v>390565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3">
        <f>J11+J12+J16+J20+J21+J22+J25+J26</f>
        <v>320522125</v>
      </c>
      <c r="K10" s="53">
        <f>K11+K12+K16+K20+K21+K22+K25+K26</f>
        <v>114783128</v>
      </c>
      <c r="L10" s="53">
        <f>L11+L12+L16+L20+L21+L22+L25+L26</f>
        <v>333105845</v>
      </c>
      <c r="M10" s="53">
        <f>M11+M12+M16+M20+M21+M22+M25+M26</f>
        <v>137336903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3">
        <f>SUM(J13:J15)</f>
        <v>271170799</v>
      </c>
      <c r="K12" s="53">
        <f>SUM(K13:K15)</f>
        <v>106831931</v>
      </c>
      <c r="L12" s="53">
        <f>SUM(L13:L15)</f>
        <v>286730173</v>
      </c>
      <c r="M12" s="53">
        <f>SUM(M13:M15)</f>
        <v>122666115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130">
        <v>39877597</v>
      </c>
      <c r="K13" s="130">
        <v>12020028</v>
      </c>
      <c r="L13" s="7">
        <v>42267245</v>
      </c>
      <c r="M13" s="7">
        <f>L13-27554403</f>
        <v>14712842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/>
      <c r="K14" s="7"/>
      <c r="L14" s="7"/>
      <c r="M14" s="7"/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132">
        <v>231293202</v>
      </c>
      <c r="K15" s="132">
        <v>94811903</v>
      </c>
      <c r="L15" s="7">
        <v>244462928</v>
      </c>
      <c r="M15" s="7">
        <f>L15-136509655</f>
        <v>107953273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3">
        <f>SUM(J17:J19)</f>
        <v>25177807</v>
      </c>
      <c r="K16" s="53">
        <f>SUM(K17:K19)</f>
        <v>7098809</v>
      </c>
      <c r="L16" s="53">
        <f>SUM(L17:L19)</f>
        <v>18434028</v>
      </c>
      <c r="M16" s="53">
        <f>SUM(M17:M19)</f>
        <v>5895616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11933026</v>
      </c>
      <c r="K17" s="7">
        <v>3663100</v>
      </c>
      <c r="L17" s="7">
        <v>9340722</v>
      </c>
      <c r="M17" s="7">
        <f>L17-6341075</f>
        <v>2999647</v>
      </c>
    </row>
    <row r="18" spans="1:13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9544993</v>
      </c>
      <c r="K18" s="7">
        <v>2415240</v>
      </c>
      <c r="L18" s="7">
        <v>6505314</v>
      </c>
      <c r="M18" s="7">
        <f>L18-4397888</f>
        <v>2107426</v>
      </c>
    </row>
    <row r="19" spans="1:13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3699788</v>
      </c>
      <c r="K19" s="7">
        <v>1020469</v>
      </c>
      <c r="L19" s="7">
        <v>2587992</v>
      </c>
      <c r="M19" s="7">
        <f>L19-1799449</f>
        <v>788543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31">
        <v>1793513</v>
      </c>
      <c r="K20" s="131">
        <v>409340</v>
      </c>
      <c r="L20" s="7">
        <v>779207</v>
      </c>
      <c r="M20" s="7">
        <f>L20-522682</f>
        <v>256525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32"/>
      <c r="K21" s="132"/>
      <c r="L21" s="7"/>
      <c r="M21" s="7"/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7"/>
      <c r="M23" s="7"/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/>
      <c r="K24" s="7"/>
      <c r="L24" s="7"/>
      <c r="M24" s="7"/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133">
        <v>22380006</v>
      </c>
      <c r="K26" s="133">
        <v>443048</v>
      </c>
      <c r="L26" s="7">
        <v>27162437</v>
      </c>
      <c r="M26" s="7">
        <f>L26-18643790</f>
        <v>8518647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3">
        <f>SUM(J28:J32)</f>
        <v>5582977</v>
      </c>
      <c r="K27" s="53">
        <f>SUM(K28:K32)</f>
        <v>-8453039</v>
      </c>
      <c r="L27" s="53">
        <f>SUM(L28:L32)</f>
        <v>6519300</v>
      </c>
      <c r="M27" s="53">
        <f>SUM(M28:M32)</f>
        <v>425946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>
        <v>90247</v>
      </c>
      <c r="M28" s="7">
        <f>L28-44877</f>
        <v>45370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134">
        <v>5582977</v>
      </c>
      <c r="K29" s="135">
        <v>-8453039</v>
      </c>
      <c r="L29" s="7">
        <v>3737125</v>
      </c>
      <c r="M29" s="7">
        <f>L29-3356549</f>
        <v>380576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>
        <v>2691928</v>
      </c>
      <c r="M30" s="7">
        <f>L30-2691928</f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3">
        <f>SUM(J34:J37)</f>
        <v>9598550</v>
      </c>
      <c r="K33" s="53">
        <f>SUM(K34:K37)</f>
        <v>2314101</v>
      </c>
      <c r="L33" s="53">
        <f>SUM(L34:L37)</f>
        <v>6685800</v>
      </c>
      <c r="M33" s="53">
        <f>SUM(M34:M37)</f>
        <v>2755961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136">
        <v>9598550</v>
      </c>
      <c r="K35" s="136">
        <v>2314101</v>
      </c>
      <c r="L35" s="7">
        <v>6685800</v>
      </c>
      <c r="M35" s="7">
        <f>L35-3929839</f>
        <v>2755961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3">
        <f>J7+J27+J38+J40</f>
        <v>366741900</v>
      </c>
      <c r="K42" s="53">
        <f>K7+K27+K38+K40</f>
        <v>97727716</v>
      </c>
      <c r="L42" s="53">
        <f>L7+L27+L38+L40</f>
        <v>307949745</v>
      </c>
      <c r="M42" s="53">
        <f>M7+M27+M38+M40</f>
        <v>103415463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3">
        <f>J10+J33+J39+J41</f>
        <v>330120675</v>
      </c>
      <c r="K43" s="53">
        <f>K10+K33+K39+K41</f>
        <v>117097229</v>
      </c>
      <c r="L43" s="53">
        <f>L10+L33+L39+L41</f>
        <v>339791645</v>
      </c>
      <c r="M43" s="53">
        <f>M10+M33+M39+M41</f>
        <v>140092864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3">
        <f>J42-J43</f>
        <v>36621225</v>
      </c>
      <c r="K44" s="53">
        <f>K42-K43</f>
        <v>-19369513</v>
      </c>
      <c r="L44" s="53">
        <f>L42-L43</f>
        <v>-31841900</v>
      </c>
      <c r="M44" s="53">
        <f>M42-M43</f>
        <v>-36677401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3">
        <f>IF(J42&gt;J43,J42-J43,0)</f>
        <v>36621225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3">
        <f>IF(J43&gt;J42,J43-J42,0)</f>
        <v>0</v>
      </c>
      <c r="K46" s="53">
        <f>IF(K43&gt;K42,K43-K42,0)</f>
        <v>19369513</v>
      </c>
      <c r="L46" s="53">
        <f>IF(L43&gt;L42,L43-L42,0)</f>
        <v>31841900</v>
      </c>
      <c r="M46" s="53">
        <f>IF(M43&gt;M42,M43-M42,0)</f>
        <v>36677401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3">
        <f>J44-J47</f>
        <v>36621225</v>
      </c>
      <c r="K48" s="53">
        <f>K44-K47</f>
        <v>-19369513</v>
      </c>
      <c r="L48" s="53">
        <f>L44-L47</f>
        <v>-31841900</v>
      </c>
      <c r="M48" s="53">
        <f>M44-M47</f>
        <v>-36677401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3">
        <f>IF(J48&gt;0,J48,0)</f>
        <v>36621225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1">
        <f>IF(J48&lt;0,-J48,0)</f>
        <v>0</v>
      </c>
      <c r="K50" s="61">
        <f>IF(K48&lt;0,-K48,0)</f>
        <v>19369513</v>
      </c>
      <c r="L50" s="61">
        <f>IF(L48&lt;0,-L48,0)</f>
        <v>31841900</v>
      </c>
      <c r="M50" s="61">
        <f>IF(M48&lt;0,-M48,0)</f>
        <v>36677401</v>
      </c>
    </row>
    <row r="51" spans="1:13" ht="12.75" customHeight="1">
      <c r="A51" s="230" t="s">
        <v>312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  <c r="L52" s="55"/>
      <c r="M52" s="62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30" t="s">
        <v>189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f>J49</f>
        <v>36621225</v>
      </c>
      <c r="K56" s="53">
        <f>J56</f>
        <v>36621225</v>
      </c>
      <c r="L56" s="6">
        <f>L48</f>
        <v>-31841900</v>
      </c>
      <c r="M56" s="6">
        <f>M48</f>
        <v>-36677401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1">
        <f>J56+J66</f>
        <v>36621225</v>
      </c>
      <c r="K67" s="61">
        <f>K56+K66</f>
        <v>36621225</v>
      </c>
      <c r="L67" s="61">
        <f>L56+L66</f>
        <v>-31841900</v>
      </c>
      <c r="M67" s="61">
        <f>M56+M66</f>
        <v>-36677401</v>
      </c>
    </row>
    <row r="68" spans="1:13" ht="12.75" customHeight="1">
      <c r="A68" s="264" t="s">
        <v>313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6">
      <selection activeCell="A45" sqref="A45:IV45"/>
    </sheetView>
  </sheetViews>
  <sheetFormatPr defaultColWidth="9.140625" defaultRowHeight="12.75"/>
  <cols>
    <col min="1" max="8" width="9.140625" style="52" customWidth="1"/>
    <col min="9" max="9" width="5.00390625" style="52" customWidth="1"/>
    <col min="10" max="10" width="10.003906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339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4.5">
      <c r="A4" s="273" t="s">
        <v>59</v>
      </c>
      <c r="B4" s="273"/>
      <c r="C4" s="273"/>
      <c r="D4" s="273"/>
      <c r="E4" s="273"/>
      <c r="F4" s="273"/>
      <c r="G4" s="273"/>
      <c r="H4" s="273"/>
      <c r="I4" s="66" t="s">
        <v>279</v>
      </c>
      <c r="J4" s="67" t="s">
        <v>319</v>
      </c>
      <c r="K4" s="67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</row>
    <row r="6" spans="1:11" ht="12.75">
      <c r="A6" s="230" t="s">
        <v>156</v>
      </c>
      <c r="B6" s="241"/>
      <c r="C6" s="241"/>
      <c r="D6" s="241"/>
      <c r="E6" s="241"/>
      <c r="F6" s="241"/>
      <c r="G6" s="241"/>
      <c r="H6" s="241"/>
      <c r="I6" s="275"/>
      <c r="J6" s="275"/>
      <c r="K6" s="276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137">
        <v>36621225</v>
      </c>
      <c r="K7" s="7">
        <v>-31841900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137">
        <v>1793513</v>
      </c>
      <c r="K8" s="7">
        <v>779207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137">
        <v>27864584</v>
      </c>
      <c r="K9" s="7">
        <v>9796679</v>
      </c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137">
        <v>1224458</v>
      </c>
      <c r="K10" s="7">
        <v>3508515</v>
      </c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137"/>
      <c r="K11" s="7"/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7"/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4">
        <f>SUM(J7:J12)</f>
        <v>67503780</v>
      </c>
      <c r="K13" s="53">
        <f>SUM(K7:K12)</f>
        <v>-17757499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7"/>
      <c r="K14" s="7"/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1797778</v>
      </c>
      <c r="K15" s="7"/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138">
        <v>12017247</v>
      </c>
      <c r="K16" s="7">
        <v>21463988</v>
      </c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/>
      <c r="K17" s="7">
        <v>2351374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4">
        <f>SUM(J14:J17)</f>
        <v>13815025</v>
      </c>
      <c r="K18" s="53">
        <f>SUM(K14:K17)</f>
        <v>23815362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IF(J13&gt;J18,J13-J18,0)</f>
        <v>53688755</v>
      </c>
      <c r="K19" s="53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4">
        <f>IF(J18&gt;J13,J18-J13,0)</f>
        <v>0</v>
      </c>
      <c r="K20" s="53">
        <f>IF(K18&gt;K13,K18-K13,0)</f>
        <v>41572861</v>
      </c>
    </row>
    <row r="21" spans="1:11" ht="12.75">
      <c r="A21" s="230" t="s">
        <v>159</v>
      </c>
      <c r="B21" s="241"/>
      <c r="C21" s="241"/>
      <c r="D21" s="241"/>
      <c r="E21" s="241"/>
      <c r="F21" s="241"/>
      <c r="G21" s="241"/>
      <c r="H21" s="241"/>
      <c r="I21" s="275"/>
      <c r="J21" s="275"/>
      <c r="K21" s="276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/>
      <c r="K22" s="7"/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643054</v>
      </c>
      <c r="K24" s="7">
        <v>434684</v>
      </c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19595</v>
      </c>
      <c r="K25" s="7">
        <v>2739670</v>
      </c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4">
        <f>SUM(J22:J26)</f>
        <v>662649</v>
      </c>
      <c r="K27" s="53">
        <f>SUM(K22:K26)</f>
        <v>3174354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137">
        <v>5519858</v>
      </c>
      <c r="K28" s="7">
        <v>45970637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>
        <v>313456</v>
      </c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4">
        <f>SUM(J28:J30)</f>
        <v>5519858</v>
      </c>
      <c r="K31" s="53">
        <f>SUM(K28:K30)</f>
        <v>46284093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IF(J31&gt;J27,J31-J27,0)</f>
        <v>4857209</v>
      </c>
      <c r="K33" s="53">
        <f>IF(K31&gt;K27,K31-K27,0)</f>
        <v>43109739</v>
      </c>
    </row>
    <row r="34" spans="1:11" ht="12.75">
      <c r="A34" s="230" t="s">
        <v>160</v>
      </c>
      <c r="B34" s="241"/>
      <c r="C34" s="241"/>
      <c r="D34" s="241"/>
      <c r="E34" s="241"/>
      <c r="F34" s="241"/>
      <c r="G34" s="241"/>
      <c r="H34" s="241"/>
      <c r="I34" s="275"/>
      <c r="J34" s="275"/>
      <c r="K34" s="276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84822</v>
      </c>
      <c r="K36" s="7">
        <v>44793609</v>
      </c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4">
        <f>SUM(J35:J37)</f>
        <v>84822</v>
      </c>
      <c r="K38" s="53">
        <f>SUM(K35:K37)</f>
        <v>44793609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137">
        <v>9554388</v>
      </c>
      <c r="K39" s="7">
        <v>28658992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406381</v>
      </c>
      <c r="K40" s="7">
        <v>25430</v>
      </c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>
        <v>3000000</v>
      </c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4">
        <f>SUM(J39:J43)</f>
        <v>9960769</v>
      </c>
      <c r="K44" s="53">
        <f>SUM(K39:K43)</f>
        <v>31684422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IF(J38&gt;J44,J38-J44,0)</f>
        <v>0</v>
      </c>
      <c r="K45" s="53">
        <f>IF(K38&gt;K44,K38-K44,0)</f>
        <v>13109187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IF(J44&gt;J38,J44-J38,0)</f>
        <v>9875947</v>
      </c>
      <c r="K46" s="53">
        <f>IF(K44&gt;K38,K44-K38,0)</f>
        <v>0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4">
        <f>IF(J19-J20+J32-J33+J45-J46&gt;0,J19-J20+J32-J33+J45-J46,0)</f>
        <v>38955599</v>
      </c>
      <c r="K47" s="53">
        <f>IF(K19-K20+K32-K33+K45-K46&gt;0,K19-K20+K32-K33+K45-K46,0)</f>
        <v>0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71573413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67387362</v>
      </c>
      <c r="K49" s="7">
        <v>98112182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38955599</v>
      </c>
      <c r="K50" s="7"/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>
        <f>K48</f>
        <v>71573413</v>
      </c>
    </row>
    <row r="52" spans="1:11" ht="12.75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65">
        <f>J49+J50-J51</f>
        <v>106342961</v>
      </c>
      <c r="K52" s="61">
        <f>K49+K50-K51</f>
        <v>26538769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6" t="s">
        <v>279</v>
      </c>
      <c r="J4" s="67" t="s">
        <v>319</v>
      </c>
      <c r="K4" s="67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2">
        <v>2</v>
      </c>
      <c r="J5" s="73" t="s">
        <v>283</v>
      </c>
      <c r="K5" s="73" t="s">
        <v>284</v>
      </c>
    </row>
    <row r="6" spans="1:11" ht="12.75">
      <c r="A6" s="230" t="s">
        <v>156</v>
      </c>
      <c r="B6" s="241"/>
      <c r="C6" s="241"/>
      <c r="D6" s="241"/>
      <c r="E6" s="241"/>
      <c r="F6" s="241"/>
      <c r="G6" s="241"/>
      <c r="H6" s="241"/>
      <c r="I6" s="275"/>
      <c r="J6" s="275"/>
      <c r="K6" s="276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3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0" t="s">
        <v>159</v>
      </c>
      <c r="B22" s="241"/>
      <c r="C22" s="241"/>
      <c r="D22" s="241"/>
      <c r="E22" s="241"/>
      <c r="F22" s="241"/>
      <c r="G22" s="241"/>
      <c r="H22" s="241"/>
      <c r="I22" s="275"/>
      <c r="J22" s="275"/>
      <c r="K22" s="276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0" t="s">
        <v>160</v>
      </c>
      <c r="B35" s="241"/>
      <c r="C35" s="241"/>
      <c r="D35" s="241"/>
      <c r="E35" s="241"/>
      <c r="F35" s="241"/>
      <c r="G35" s="241"/>
      <c r="H35" s="241"/>
      <c r="I35" s="275">
        <v>0</v>
      </c>
      <c r="J35" s="275"/>
      <c r="K35" s="276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5"/>
    </row>
    <row r="2" spans="1:12" ht="15.75">
      <c r="A2" s="42"/>
      <c r="B2" s="74"/>
      <c r="C2" s="300" t="s">
        <v>282</v>
      </c>
      <c r="D2" s="300"/>
      <c r="E2" s="77">
        <v>40909</v>
      </c>
      <c r="F2" s="43" t="s">
        <v>250</v>
      </c>
      <c r="G2" s="301">
        <v>41090</v>
      </c>
      <c r="H2" s="302"/>
      <c r="I2" s="74"/>
      <c r="J2" s="74"/>
      <c r="K2" s="74"/>
      <c r="L2" s="78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81" t="s">
        <v>305</v>
      </c>
      <c r="J3" s="82" t="s">
        <v>150</v>
      </c>
      <c r="K3" s="82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4">
        <v>2</v>
      </c>
      <c r="J4" s="83" t="s">
        <v>283</v>
      </c>
      <c r="K4" s="83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44">
        <v>1</v>
      </c>
      <c r="J5" s="45">
        <v>418656000</v>
      </c>
      <c r="K5" s="45">
        <v>418656000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44">
        <v>2</v>
      </c>
      <c r="J6" s="46">
        <v>88080085</v>
      </c>
      <c r="K6" s="46">
        <v>88080085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44">
        <v>3</v>
      </c>
      <c r="J7" s="46">
        <v>22756428</v>
      </c>
      <c r="K7" s="46">
        <v>22756428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44">
        <v>4</v>
      </c>
      <c r="J8" s="46">
        <v>1030934718</v>
      </c>
      <c r="K8" s="46">
        <v>1048208497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44">
        <v>5</v>
      </c>
      <c r="J9" s="46">
        <v>17273779</v>
      </c>
      <c r="K9" s="46">
        <v>-31841900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44">
        <v>6</v>
      </c>
      <c r="J10" s="46"/>
      <c r="K10" s="46"/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44">
        <v>7</v>
      </c>
      <c r="J11" s="46">
        <v>0</v>
      </c>
      <c r="K11" s="46"/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44">
        <v>8</v>
      </c>
      <c r="J12" s="46">
        <v>3270824</v>
      </c>
      <c r="K12" s="46">
        <v>3270824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44">
        <v>9</v>
      </c>
      <c r="J13" s="46"/>
      <c r="K13" s="46"/>
    </row>
    <row r="14" spans="1:11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44">
        <v>10</v>
      </c>
      <c r="J14" s="79">
        <f>SUM(J5:J13)</f>
        <v>1580971834</v>
      </c>
      <c r="K14" s="79">
        <f>SUM(K5:K13)</f>
        <v>1549129934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44">
        <v>11</v>
      </c>
      <c r="J15" s="46"/>
      <c r="K15" s="46"/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44">
        <v>12</v>
      </c>
      <c r="J16" s="46"/>
      <c r="K16" s="46"/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44">
        <v>13</v>
      </c>
      <c r="J17" s="46"/>
      <c r="K17" s="46"/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44">
        <v>14</v>
      </c>
      <c r="J18" s="46"/>
      <c r="K18" s="46"/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44">
        <v>15</v>
      </c>
      <c r="J19" s="46"/>
      <c r="K19" s="46"/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44">
        <v>16</v>
      </c>
      <c r="J20" s="46"/>
      <c r="K20" s="46"/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7">
        <v>18</v>
      </c>
      <c r="J23" s="45"/>
      <c r="K23" s="45"/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8">
        <v>19</v>
      </c>
      <c r="J24" s="80"/>
      <c r="K24" s="80"/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2012-10-18T09:23:09Z</cp:lastPrinted>
  <dcterms:created xsi:type="dcterms:W3CDTF">2008-10-17T11:51:54Z</dcterms:created>
  <dcterms:modified xsi:type="dcterms:W3CDTF">2012-10-19T09:42:21Z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