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<sst xmlns="http://schemas.openxmlformats.org/spreadsheetml/2006/main" count="393" uniqueCount="342">
  <si>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</si>
  <si>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</si>
  <si>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</si>
  <si>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</si>
  <si>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</si>
  <si>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</si>
  <si>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</si>
  <si>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</si>
  <si>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</si>
  <si>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</si>
  <si>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</si>
  <si>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</si>
  <si>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</si>
  <si>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</si>
  <si>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</si>
  <si>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</si>
  <si>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</si>
  <si>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</si>
  <si>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</si>
  <si>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</si>
  <si>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</si>
  <si>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</si>
  <si>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</si>
  <si>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</si>
  <si>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</si>
  <si>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</si>
  <si>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</si>
  <si>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</si>
  <si>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</si>
  <si>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</si>
  <si>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</si>
  <si>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</si>
  <si>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</si>
  <si>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</si>
  <si>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</si>
  <si>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</si>
  <si>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</si>
  <si>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</si>
  <si>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</si>
  <si>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</si>
  <si>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</si>
  <si>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</si>
  <si>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</si>
  <si>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</si>
  <si>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</si>
  <si>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</si>
  <si>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</si>
  <si>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</si>
  <si>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</si>
  <si>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</si>
  <si>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</si>
  <si>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</si>
  <si>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</si>
  <si>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</si>
  <si>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</si>
  <si>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</si>
  <si>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</si>
  <si>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</si>
  <si>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</si>
  <si>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</si>
  <si>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</si>
  <si>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</si>
  <si>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</si>
  <si>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</si>
  <si>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</si>
  <si>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</si>
  <si>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</si>
  <si>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</si>
  <si>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</si>
  <si>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</si>
  <si>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</si>
  <si>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</si>
  <si>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</si>
  <si>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</si>
  <si>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</si>
  <si>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</si>
  <si>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</si>
  <si>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</si>
  <si>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</si>
  <si>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</si>
  <si>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</si>
  <si>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</si>
  <si>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</si>
  <si>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</si>
  <si>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</si>
  <si>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</si>
  <si>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</si>
  <si>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</si>
  <si>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</si>
  <si>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</si>
  <si>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</si>
  <si>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</si>
  <si>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</si>
  <si>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</si>
  <si>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</si>
  <si>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</si>
  <si>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</si>
  <si>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</si>
  <si>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</si>
  <si>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</si>
  <si>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</si>
  <si>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</si>
  <si>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</si>
  <si>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</si>
  <si>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</si>
  <si>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</si>
  <si>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</si>
  <si>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</si>
  <si>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</si>
  <si>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</si>
  <si>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</si>
  <si>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</si>
  <si>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</si>
  <si>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</si>
  <si>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</si>
  <si>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</si>
  <si>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</si>
  <si>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</si>
  <si>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</si>
  <si>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</si>
  <si>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</si>
  <si>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</si>
  <si>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</si>
  <si>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</si>
  <si>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</si>
  <si>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</si>
  <si>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</si>
  <si>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</si>
  <si>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</si>
  <si>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</si>
  <si>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</si>
  <si>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</si>
  <si>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</si>
  <si>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</si>
  <si>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</si>
  <si>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</si>
  <si>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</si>
  <si>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</si>
  <si>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</si>
  <si>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</si>
  <si>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</si>
  <si>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</si>
  <si>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</si>
  <si>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</si>
  <si>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</si>
  <si>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</si>
  <si>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</si>
  <si>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</si>
  <si>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</si>
  <si>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</si>
  <si>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</si>
  <si>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</si>
  <si>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</si>
  <si>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</si>
  <si>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</si>
  <si>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</si>
  <si>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</si>
  <si>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</si>
  <si>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</si>
  <si>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</si>
  <si>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</si>
  <si>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</si>
  <si>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</si>
  <si>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</si>
  <si>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</si>
  <si>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</si>
  <si>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</si>
  <si>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</si>
  <si>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</si>
  <si>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</si>
  <si>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</si>
  <si>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</si>
  <si>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</si>
  <si>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</si>
  <si>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</si>
  <si>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</si>
  <si>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</si>
  <si>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</si>
  <si>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</si>
  <si>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</si>
  <si>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</si>
  <si>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</si>
  <si>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</si>
  <si>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</si>
  <si>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</si>
  <si>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</si>
  <si>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</si>
  <si>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</si>
  <si>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</si>
  <si>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</si>
  <si>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</si>
  <si>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</si>
  <si>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</si>
  <si>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</si>
  <si>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</si>
  <si>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</si>
  <si>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</si>
  <si>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</si>
  <si>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</si>
  <si>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</si>
  <si>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</si>
  <si>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</si>
  <si>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</si>
  <si>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</si>
  <si>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</si>
  <si>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</si>
  <si>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</si>
  <si>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</si>
  <si>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</si>
  <si>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</si>
  <si>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</si>
  <si>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</si>
  <si>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</si>
  <si>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</si>
  <si>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</si>
  <si>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</si>
  <si>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</si>
  <si>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</si>
  <si>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</si>
  <si>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</si>
  <si>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</si>
  <si>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</si>
  <si>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</si>
  <si>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</si>
  <si>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</si>
  <si>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</si>
  <si>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</si>
  <si>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</si>
  <si>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</si>
  <si>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</si>
  <si>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</si>
  <si>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</si>
  <si>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</si>
  <si>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</si>
  <si>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</si>
  <si>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</si>
  <si>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</si>
  <si>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</si>
  <si>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</si>
  <si>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</si>
  <si>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</si>
  <si>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</si>
  <si>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</si>
  <si>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</si>
  <si>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</si>
  <si>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</si>
  <si>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</si>
  <si>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</si>
  <si>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</si>
  <si>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</si>
  <si>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</si>
  <si>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</si>
  <si>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</si>
  <si>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</si>
  <si>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</si>
  <si>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</si>
  <si>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</si>
  <si>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</si>
  <si>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</si>
  <si>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</si>
  <si>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</si>
  <si>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</si>
  <si>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</si>
  <si>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</si>
  <si>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</si>
  <si>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</si>
  <si>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</si>
  <si>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</si>
  <si>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</si>
  <si>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</si>
  <si>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</si>
  <si>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</si>
  <si>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</si>
  <si>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</si>
  <si>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</si>
  <si>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</si>
  <si>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</si>
  <si>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</si>
  <si>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</si>
  <si>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</si>
  <si>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</si>
  <si>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</si>
  <si>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</si>
  <si>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</si>
  <si>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</si>
  <si>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</si>
  <si>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</si>
  <si>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</si>
  <si>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</si>
  <si>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</si>
  <si>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</si>
  <si>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</si>
  <si>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</si>
  <si>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</si>
  <si>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</si>
  <si>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</si>
  <si>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</si>
  <si>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</si>
  <si>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</si>
  <si>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</si>
  <si>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</si>
  <si>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</si>
  <si>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</si>
  <si>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</si>
  <si>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</si>
  <si>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</si>
  <si>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</si>
  <si>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</si>
  <si>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</si>
  <si>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</si>
  <si>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</si>
  <si>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</si>
  <si>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</si>
  <si>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</si>
  <si>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</si>
  <si>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</si>
  <si>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</si>
  <si>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</si>
  <si>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</si>
  <si>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</si>
  <si>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</si>
  <si>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</si>
  <si>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</si>
  <si>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</si>
  <si>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</si>
  <si>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</si>
  <si>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</si>
  <si>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</si>
  <si>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</si>
  <si>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</si>
  <si>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</si>
  <si>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5020</t>
  </si>
  <si>
    <t>Duško Vladović-Relja</t>
  </si>
  <si>
    <t>020 352 230</t>
  </si>
  <si>
    <t>020 356 151</t>
  </si>
  <si>
    <t>dvladovic@atlant.hr</t>
  </si>
  <si>
    <t>Pero Kulaš</t>
  </si>
  <si>
    <t>Obveznik: Atlantska plovidba d.d._____________________________________________________________</t>
  </si>
  <si>
    <t>Atlantska plovidba d.d.</t>
  </si>
  <si>
    <t>DA</t>
  </si>
  <si>
    <t>u razdoblju 1.1.2012. do 30.9.2012.</t>
  </si>
  <si>
    <t>stanje na dan 30.9.2012.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</si>
</sst>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20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>
      <alignment vertical="top"/>
      <protection/>
    </xf>
    <xf numFmtId="0" fontId="9" fillId="0" borderId="0">
      <alignment vertical="top"/>
      <protection/>
    </xf>
    <xf numFmtId="0" fontId="20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196" applyFont="1" applyAlignment="1">
      <alignment/>
      <protection/>
    </xf>
    <xf numFmtId="0" fontId="0" fillId="0" borderId="0" xfId="196" applyFont="1" applyAlignment="1">
      <alignment/>
      <protection/>
    </xf>
    <xf numFmtId="0" fontId="3" fillId="0" borderId="16" xfId="196" applyFont="1" applyFill="1" applyBorder="1" applyAlignment="1" applyProtection="1">
      <alignment horizontal="center" vertical="center"/>
      <protection hidden="1" locked="0"/>
    </xf>
    <xf numFmtId="0" fontId="2" fillId="0" borderId="0" xfId="196" applyFont="1" applyFill="1" applyBorder="1" applyAlignment="1" applyProtection="1">
      <alignment horizontal="left" vertical="center"/>
      <protection hidden="1"/>
    </xf>
    <xf numFmtId="0" fontId="3" fillId="0" borderId="0" xfId="196" applyFont="1" applyFill="1" applyBorder="1" applyAlignment="1" applyProtection="1">
      <alignment vertical="center"/>
      <protection hidden="1"/>
    </xf>
    <xf numFmtId="0" fontId="3" fillId="0" borderId="0" xfId="196" applyFont="1" applyFill="1" applyBorder="1" applyAlignment="1" applyProtection="1">
      <alignment horizontal="center" vertical="center" wrapText="1"/>
      <protection hidden="1"/>
    </xf>
    <xf numFmtId="0" fontId="3" fillId="0" borderId="0" xfId="196" applyFont="1" applyBorder="1" applyAlignment="1" applyProtection="1">
      <alignment/>
      <protection hidden="1"/>
    </xf>
    <xf numFmtId="0" fontId="12" fillId="0" borderId="0" xfId="196" applyFont="1" applyBorder="1" applyAlignment="1" applyProtection="1">
      <alignment horizontal="right" vertical="center" wrapText="1"/>
      <protection hidden="1"/>
    </xf>
    <xf numFmtId="0" fontId="12" fillId="0" borderId="0" xfId="19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96" applyFont="1" applyFill="1" applyBorder="1" applyAlignment="1" applyProtection="1">
      <alignment horizontal="left" vertical="center"/>
      <protection hidden="1"/>
    </xf>
    <xf numFmtId="0" fontId="3" fillId="0" borderId="0" xfId="196" applyFont="1" applyBorder="1" applyAlignment="1" applyProtection="1">
      <alignment horizontal="left"/>
      <protection hidden="1"/>
    </xf>
    <xf numFmtId="0" fontId="3" fillId="0" borderId="0" xfId="196" applyFont="1" applyBorder="1" applyAlignment="1" applyProtection="1">
      <alignment vertical="top"/>
      <protection hidden="1"/>
    </xf>
    <xf numFmtId="0" fontId="3" fillId="0" borderId="0" xfId="196" applyFont="1" applyBorder="1" applyAlignment="1" applyProtection="1">
      <alignment horizontal="right"/>
      <protection hidden="1"/>
    </xf>
    <xf numFmtId="0" fontId="2" fillId="0" borderId="0" xfId="196" applyFont="1" applyFill="1" applyBorder="1" applyAlignment="1" applyProtection="1">
      <alignment horizontal="right" vertical="center"/>
      <protection hidden="1" locked="0"/>
    </xf>
    <xf numFmtId="0" fontId="3" fillId="0" borderId="0" xfId="196" applyFont="1" applyBorder="1" applyAlignment="1" applyProtection="1">
      <alignment/>
      <protection hidden="1"/>
    </xf>
    <xf numFmtId="0" fontId="2" fillId="0" borderId="0" xfId="196" applyFont="1" applyBorder="1" applyAlignment="1" applyProtection="1">
      <alignment vertical="top"/>
      <protection hidden="1"/>
    </xf>
    <xf numFmtId="0" fontId="3" fillId="0" borderId="0" xfId="196" applyFont="1" applyFill="1" applyBorder="1" applyAlignment="1" applyProtection="1">
      <alignment/>
      <protection hidden="1"/>
    </xf>
    <xf numFmtId="0" fontId="3" fillId="0" borderId="0" xfId="196" applyFont="1" applyBorder="1" applyAlignment="1" applyProtection="1">
      <alignment horizontal="center" vertical="center"/>
      <protection hidden="1" locked="0"/>
    </xf>
    <xf numFmtId="0" fontId="3" fillId="0" borderId="0" xfId="196" applyFont="1" applyBorder="1" applyAlignment="1" applyProtection="1">
      <alignment vertical="top" wrapText="1"/>
      <protection hidden="1"/>
    </xf>
    <xf numFmtId="0" fontId="3" fillId="0" borderId="0" xfId="196" applyFont="1" applyBorder="1" applyAlignment="1" applyProtection="1">
      <alignment wrapText="1"/>
      <protection hidden="1"/>
    </xf>
    <xf numFmtId="0" fontId="3" fillId="0" borderId="0" xfId="196" applyFont="1" applyBorder="1" applyAlignment="1" applyProtection="1">
      <alignment horizontal="right" vertical="top"/>
      <protection hidden="1"/>
    </xf>
    <xf numFmtId="0" fontId="3" fillId="0" borderId="0" xfId="196" applyFont="1" applyBorder="1" applyAlignment="1" applyProtection="1">
      <alignment horizontal="center" vertical="top"/>
      <protection hidden="1"/>
    </xf>
    <xf numFmtId="0" fontId="3" fillId="0" borderId="0" xfId="196" applyFont="1" applyBorder="1" applyAlignment="1" applyProtection="1">
      <alignment horizontal="center"/>
      <protection hidden="1"/>
    </xf>
    <xf numFmtId="0" fontId="3" fillId="0" borderId="0" xfId="196" applyFont="1" applyBorder="1" applyAlignment="1">
      <alignment/>
      <protection/>
    </xf>
    <xf numFmtId="0" fontId="3" fillId="0" borderId="0" xfId="196" applyFont="1" applyBorder="1" applyAlignment="1" applyProtection="1">
      <alignment horizontal="left" vertical="top"/>
      <protection hidden="1"/>
    </xf>
    <xf numFmtId="0" fontId="3" fillId="0" borderId="17" xfId="196" applyFont="1" applyBorder="1" applyAlignment="1" applyProtection="1">
      <alignment/>
      <protection hidden="1"/>
    </xf>
    <xf numFmtId="0" fontId="3" fillId="0" borderId="0" xfId="196" applyFont="1" applyBorder="1" applyAlignment="1" applyProtection="1">
      <alignment vertical="center"/>
      <protection hidden="1"/>
    </xf>
    <xf numFmtId="0" fontId="3" fillId="0" borderId="18" xfId="196" applyFont="1" applyBorder="1" applyAlignment="1" applyProtection="1">
      <alignment/>
      <protection hidden="1"/>
    </xf>
    <xf numFmtId="0" fontId="3" fillId="0" borderId="18" xfId="196" applyFont="1" applyBorder="1" applyAlignment="1">
      <alignment/>
      <protection/>
    </xf>
    <xf numFmtId="0" fontId="9" fillId="0" borderId="0" xfId="202">
      <alignment vertical="top"/>
      <protection/>
    </xf>
    <xf numFmtId="0" fontId="9" fillId="0" borderId="0" xfId="202" applyAlignment="1">
      <alignment/>
      <protection/>
    </xf>
    <xf numFmtId="0" fontId="16" fillId="0" borderId="0" xfId="202" applyFont="1" applyAlignment="1">
      <alignment/>
      <protection/>
    </xf>
    <xf numFmtId="0" fontId="10" fillId="0" borderId="0" xfId="202" applyFont="1" applyFill="1" applyBorder="1" applyAlignment="1">
      <alignment horizontal="center" vertical="center" wrapText="1"/>
      <protection/>
    </xf>
    <xf numFmtId="0" fontId="7" fillId="0" borderId="0" xfId="20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202" applyFont="1" applyBorder="1" applyAlignment="1" applyProtection="1">
      <alignment vertical="center"/>
      <protection hidden="1"/>
    </xf>
    <xf numFmtId="0" fontId="3" fillId="0" borderId="0" xfId="196" applyFont="1" applyBorder="1" applyAlignment="1" applyProtection="1">
      <alignment horizontal="right" wrapText="1"/>
      <protection hidden="1"/>
    </xf>
    <xf numFmtId="0" fontId="3" fillId="0" borderId="0" xfId="19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0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2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0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196" applyFont="1" applyBorder="1" applyAlignment="1">
      <alignment/>
      <protection/>
    </xf>
    <xf numFmtId="0" fontId="3" fillId="0" borderId="24" xfId="196" applyFont="1" applyBorder="1" applyAlignment="1">
      <alignment/>
      <protection/>
    </xf>
    <xf numFmtId="0" fontId="3" fillId="0" borderId="25" xfId="196" applyFont="1" applyFill="1" applyBorder="1" applyAlignment="1" applyProtection="1">
      <alignment horizontal="left" vertical="center" wrapText="1"/>
      <protection hidden="1"/>
    </xf>
    <xf numFmtId="0" fontId="3" fillId="0" borderId="16" xfId="196" applyFont="1" applyFill="1" applyBorder="1" applyAlignment="1" applyProtection="1">
      <alignment vertical="center"/>
      <protection hidden="1"/>
    </xf>
    <xf numFmtId="0" fontId="3" fillId="0" borderId="25" xfId="196" applyFont="1" applyBorder="1" applyAlignment="1" applyProtection="1">
      <alignment horizontal="left" vertical="center" wrapText="1"/>
      <protection hidden="1"/>
    </xf>
    <xf numFmtId="0" fontId="3" fillId="0" borderId="16" xfId="196" applyFont="1" applyBorder="1" applyAlignment="1" applyProtection="1">
      <alignment/>
      <protection hidden="1"/>
    </xf>
    <xf numFmtId="0" fontId="12" fillId="0" borderId="0" xfId="196" applyFont="1" applyBorder="1" applyAlignment="1" applyProtection="1">
      <alignment horizontal="right"/>
      <protection hidden="1"/>
    </xf>
    <xf numFmtId="0" fontId="3" fillId="0" borderId="25" xfId="196" applyFont="1" applyFill="1" applyBorder="1" applyAlignment="1" applyProtection="1">
      <alignment/>
      <protection hidden="1"/>
    </xf>
    <xf numFmtId="0" fontId="3" fillId="0" borderId="25" xfId="196" applyFont="1" applyBorder="1" applyAlignment="1" applyProtection="1">
      <alignment wrapText="1"/>
      <protection hidden="1"/>
    </xf>
    <xf numFmtId="0" fontId="3" fillId="0" borderId="16" xfId="196" applyFont="1" applyBorder="1" applyAlignment="1" applyProtection="1">
      <alignment horizontal="right"/>
      <protection hidden="1"/>
    </xf>
    <xf numFmtId="0" fontId="3" fillId="0" borderId="25" xfId="196" applyFont="1" applyBorder="1" applyAlignment="1" applyProtection="1">
      <alignment/>
      <protection hidden="1"/>
    </xf>
    <xf numFmtId="0" fontId="3" fillId="0" borderId="16" xfId="196" applyFont="1" applyBorder="1" applyAlignment="1" applyProtection="1">
      <alignment horizontal="right" wrapText="1"/>
      <protection hidden="1"/>
    </xf>
    <xf numFmtId="0" fontId="2" fillId="0" borderId="25" xfId="196" applyFont="1" applyFill="1" applyBorder="1" applyAlignment="1" applyProtection="1">
      <alignment horizontal="right" vertical="center"/>
      <protection hidden="1" locked="0"/>
    </xf>
    <xf numFmtId="0" fontId="3" fillId="0" borderId="25" xfId="196" applyFont="1" applyBorder="1" applyAlignment="1" applyProtection="1">
      <alignment vertical="top"/>
      <protection hidden="1"/>
    </xf>
    <xf numFmtId="0" fontId="3" fillId="0" borderId="25" xfId="196" applyFont="1" applyBorder="1" applyAlignment="1" applyProtection="1">
      <alignment horizontal="left" vertical="top" wrapText="1"/>
      <protection hidden="1"/>
    </xf>
    <xf numFmtId="0" fontId="3" fillId="0" borderId="16" xfId="196" applyFont="1" applyBorder="1" applyAlignment="1">
      <alignment/>
      <protection/>
    </xf>
    <xf numFmtId="0" fontId="3" fillId="0" borderId="25" xfId="196" applyFont="1" applyBorder="1" applyAlignment="1" applyProtection="1">
      <alignment horizontal="left" vertical="top" indent="2"/>
      <protection hidden="1"/>
    </xf>
    <xf numFmtId="0" fontId="3" fillId="0" borderId="25" xfId="196" applyFont="1" applyBorder="1" applyAlignment="1" applyProtection="1">
      <alignment horizontal="left" vertical="top" wrapText="1" indent="2"/>
      <protection hidden="1"/>
    </xf>
    <xf numFmtId="0" fontId="3" fillId="0" borderId="16" xfId="196" applyFont="1" applyBorder="1" applyAlignment="1" applyProtection="1">
      <alignment horizontal="right" vertical="top"/>
      <protection hidden="1"/>
    </xf>
    <xf numFmtId="49" fontId="2" fillId="0" borderId="25" xfId="196" applyNumberFormat="1" applyFont="1" applyBorder="1" applyAlignment="1" applyProtection="1">
      <alignment horizontal="center" vertical="center"/>
      <protection hidden="1" locked="0"/>
    </xf>
    <xf numFmtId="0" fontId="3" fillId="0" borderId="16" xfId="196" applyFont="1" applyBorder="1" applyAlignment="1" applyProtection="1">
      <alignment horizontal="left" vertical="top"/>
      <protection hidden="1"/>
    </xf>
    <xf numFmtId="0" fontId="3" fillId="0" borderId="25" xfId="196" applyFont="1" applyBorder="1" applyAlignment="1" applyProtection="1">
      <alignment horizontal="left"/>
      <protection hidden="1"/>
    </xf>
    <xf numFmtId="0" fontId="3" fillId="0" borderId="24" xfId="196" applyFont="1" applyBorder="1" applyAlignment="1" applyProtection="1">
      <alignment/>
      <protection hidden="1"/>
    </xf>
    <xf numFmtId="0" fontId="3" fillId="0" borderId="16" xfId="196" applyFont="1" applyBorder="1" applyAlignment="1" applyProtection="1">
      <alignment horizontal="left"/>
      <protection hidden="1"/>
    </xf>
    <xf numFmtId="0" fontId="3" fillId="0" borderId="25" xfId="196" applyFont="1" applyFill="1" applyBorder="1" applyAlignment="1" applyProtection="1">
      <alignment vertical="center"/>
      <protection hidden="1"/>
    </xf>
    <xf numFmtId="0" fontId="13" fillId="0" borderId="25" xfId="202" applyFont="1" applyFill="1" applyBorder="1" applyAlignment="1" applyProtection="1">
      <alignment vertical="center"/>
      <protection hidden="1"/>
    </xf>
    <xf numFmtId="0" fontId="13" fillId="0" borderId="0" xfId="202" applyFont="1" applyBorder="1" applyAlignment="1" applyProtection="1">
      <alignment horizontal="left"/>
      <protection hidden="1"/>
    </xf>
    <xf numFmtId="0" fontId="9" fillId="0" borderId="0" xfId="202" applyBorder="1" applyAlignment="1">
      <alignment/>
      <protection/>
    </xf>
    <xf numFmtId="0" fontId="9" fillId="0" borderId="25" xfId="202" applyBorder="1" applyAlignment="1">
      <alignment/>
      <protection/>
    </xf>
    <xf numFmtId="0" fontId="2" fillId="0" borderId="16" xfId="196" applyFont="1" applyBorder="1" applyAlignment="1" applyProtection="1">
      <alignment vertical="center"/>
      <protection hidden="1"/>
    </xf>
    <xf numFmtId="0" fontId="3" fillId="0" borderId="26" xfId="196" applyFont="1" applyBorder="1" applyAlignment="1" applyProtection="1">
      <alignment/>
      <protection hidden="1"/>
    </xf>
    <xf numFmtId="0" fontId="3" fillId="0" borderId="27" xfId="196" applyFont="1" applyFill="1" applyBorder="1" applyAlignment="1" applyProtection="1">
      <alignment horizontal="right" vertical="top" wrapText="1"/>
      <protection hidden="1"/>
    </xf>
    <xf numFmtId="0" fontId="3" fillId="0" borderId="28" xfId="196" applyFont="1" applyFill="1" applyBorder="1" applyAlignment="1" applyProtection="1">
      <alignment horizontal="right" vertical="top" wrapText="1"/>
      <protection hidden="1"/>
    </xf>
    <xf numFmtId="0" fontId="3" fillId="0" borderId="28" xfId="196" applyFont="1" applyFill="1" applyBorder="1" applyAlignment="1" applyProtection="1">
      <alignment/>
      <protection hidden="1"/>
    </xf>
    <xf numFmtId="0" fontId="3" fillId="0" borderId="29" xfId="196" applyFont="1" applyFill="1" applyBorder="1" applyAlignment="1" applyProtection="1">
      <alignment/>
      <protection hidden="1"/>
    </xf>
    <xf numFmtId="14" fontId="2" fillId="0" borderId="21" xfId="196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196" applyFont="1" applyFill="1" applyBorder="1" applyAlignment="1" applyProtection="1">
      <alignment horizontal="right" vertical="center"/>
      <protection hidden="1" locked="0"/>
    </xf>
    <xf numFmtId="0" fontId="3" fillId="0" borderId="0" xfId="196" applyFont="1" applyFill="1" applyBorder="1" applyAlignment="1">
      <alignment/>
      <protection/>
    </xf>
    <xf numFmtId="49" fontId="2" fillId="0" borderId="0" xfId="196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81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92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101" applyFont="1" applyFill="1" applyBorder="1" applyAlignment="1" applyProtection="1">
      <alignment horizontal="center" vertical="center"/>
      <protection hidden="1" locked="0"/>
    </xf>
    <xf numFmtId="49" fontId="2" fillId="33" borderId="20" xfId="102" applyNumberFormat="1" applyFont="1" applyFill="1" applyBorder="1" applyAlignment="1" applyProtection="1">
      <alignment horizontal="right" vertical="center"/>
      <protection hidden="1" locked="0"/>
    </xf>
    <xf numFmtId="3" fontId="1" fillId="0" borderId="10" xfId="112" applyNumberFormat="1" applyFont="1" applyFill="1" applyBorder="1" applyAlignment="1" applyProtection="1">
      <alignment horizontal="right" vertical="center"/>
      <protection locked="0"/>
    </xf>
    <xf numFmtId="3" fontId="1" fillId="0" borderId="10" xfId="176" applyNumberFormat="1" applyFont="1" applyFill="1" applyBorder="1" applyAlignment="1" applyProtection="1">
      <alignment horizontal="right" vertical="center"/>
      <protection locked="0"/>
    </xf>
    <xf numFmtId="3" fontId="1" fillId="0" borderId="10" xfId="88" applyNumberFormat="1" applyFont="1" applyFill="1" applyBorder="1" applyAlignment="1" applyProtection="1">
      <alignment horizontal="right" vertical="center"/>
      <protection locked="0"/>
    </xf>
    <xf numFmtId="3" fontId="1" fillId="0" borderId="10" xfId="89" applyNumberFormat="1" applyFont="1" applyFill="1" applyBorder="1" applyAlignment="1" applyProtection="1">
      <alignment horizontal="right" vertical="center"/>
      <protection hidden="1"/>
    </xf>
    <xf numFmtId="3" fontId="1" fillId="0" borderId="10" xfId="91" applyNumberFormat="1" applyFont="1" applyFill="1" applyBorder="1" applyAlignment="1" applyProtection="1">
      <alignment horizontal="right" vertical="center"/>
      <protection hidden="1"/>
    </xf>
    <xf numFmtId="3" fontId="1" fillId="0" borderId="10" xfId="94" applyNumberFormat="1" applyFont="1" applyFill="1" applyBorder="1" applyAlignment="1" applyProtection="1">
      <alignment horizontal="right" vertical="center"/>
      <protection locked="0"/>
    </xf>
    <xf numFmtId="3" fontId="1" fillId="0" borderId="10" xfId="195" applyNumberFormat="1" applyFont="1" applyFill="1" applyBorder="1" applyAlignment="1" applyProtection="1">
      <alignment vertical="center"/>
      <protection locked="0"/>
    </xf>
    <xf numFmtId="3" fontId="6" fillId="0" borderId="10" xfId="10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148" applyNumberFormat="1" applyFont="1" applyFill="1" applyBorder="1" applyAlignment="1" applyProtection="1">
      <alignment horizontal="right" vertical="center"/>
      <protection locked="0"/>
    </xf>
    <xf numFmtId="3" fontId="1" fillId="0" borderId="10" xfId="150" applyNumberFormat="1" applyFont="1" applyFill="1" applyBorder="1" applyAlignment="1" applyProtection="1">
      <alignment horizontal="right" vertical="center"/>
      <protection locked="0"/>
    </xf>
    <xf numFmtId="3" fontId="2" fillId="34" borderId="20" xfId="196" applyNumberFormat="1" applyFont="1" applyFill="1" applyBorder="1" applyAlignment="1" applyProtection="1">
      <alignment horizontal="right" vertical="center"/>
      <protection hidden="1" locked="0"/>
    </xf>
    <xf numFmtId="0" fontId="2" fillId="0" borderId="16" xfId="196" applyFont="1" applyFill="1" applyBorder="1" applyAlignment="1" applyProtection="1">
      <alignment horizontal="left" vertical="center" wrapText="1"/>
      <protection hidden="1"/>
    </xf>
    <xf numFmtId="0" fontId="2" fillId="0" borderId="0" xfId="196" applyFont="1" applyFill="1" applyBorder="1" applyAlignment="1" applyProtection="1">
      <alignment horizontal="left" vertical="center" wrapText="1"/>
      <protection hidden="1"/>
    </xf>
    <xf numFmtId="0" fontId="2" fillId="0" borderId="25" xfId="196" applyFont="1" applyFill="1" applyBorder="1" applyAlignment="1" applyProtection="1">
      <alignment horizontal="left" vertical="center" wrapText="1"/>
      <protection hidden="1"/>
    </xf>
    <xf numFmtId="0" fontId="11" fillId="0" borderId="16" xfId="196" applyFont="1" applyBorder="1" applyAlignment="1" applyProtection="1">
      <alignment horizontal="center" vertical="center" wrapText="1"/>
      <protection hidden="1"/>
    </xf>
    <xf numFmtId="0" fontId="11" fillId="0" borderId="0" xfId="196" applyFont="1" applyBorder="1" applyAlignment="1" applyProtection="1">
      <alignment horizontal="center" vertical="center" wrapText="1"/>
      <protection hidden="1"/>
    </xf>
    <xf numFmtId="0" fontId="11" fillId="0" borderId="25" xfId="196" applyFont="1" applyBorder="1" applyAlignment="1" applyProtection="1">
      <alignment horizontal="center" vertical="center" wrapText="1"/>
      <protection hidden="1"/>
    </xf>
    <xf numFmtId="0" fontId="3" fillId="0" borderId="16" xfId="196" applyFont="1" applyBorder="1" applyAlignment="1" applyProtection="1">
      <alignment horizontal="right" vertical="center"/>
      <protection hidden="1"/>
    </xf>
    <xf numFmtId="0" fontId="3" fillId="0" borderId="25" xfId="196" applyFont="1" applyBorder="1" applyAlignment="1" applyProtection="1">
      <alignment horizontal="right"/>
      <protection hidden="1"/>
    </xf>
    <xf numFmtId="0" fontId="1" fillId="0" borderId="16" xfId="196" applyFont="1" applyBorder="1" applyAlignment="1" applyProtection="1">
      <alignment horizontal="right" vertical="center" wrapText="1"/>
      <protection hidden="1"/>
    </xf>
    <xf numFmtId="0" fontId="1" fillId="0" borderId="25" xfId="196" applyFont="1" applyBorder="1" applyAlignment="1" applyProtection="1">
      <alignment horizontal="right" wrapText="1"/>
      <protection hidden="1"/>
    </xf>
    <xf numFmtId="0" fontId="2" fillId="33" borderId="27" xfId="197" applyFont="1" applyFill="1" applyBorder="1" applyAlignment="1" applyProtection="1">
      <alignment horizontal="left" vertical="center"/>
      <protection hidden="1" locked="0"/>
    </xf>
    <xf numFmtId="0" fontId="3" fillId="0" borderId="28" xfId="197" applyFont="1" applyBorder="1" applyAlignment="1">
      <alignment horizontal="left" vertical="center"/>
      <protection/>
    </xf>
    <xf numFmtId="0" fontId="3" fillId="0" borderId="29" xfId="197" applyFont="1" applyBorder="1" applyAlignment="1">
      <alignment horizontal="left" vertical="center"/>
      <protection/>
    </xf>
    <xf numFmtId="0" fontId="3" fillId="0" borderId="16" xfId="196" applyFont="1" applyBorder="1" applyAlignment="1" applyProtection="1">
      <alignment horizontal="right" vertical="center" wrapText="1"/>
      <protection hidden="1"/>
    </xf>
    <xf numFmtId="0" fontId="3" fillId="0" borderId="0" xfId="196" applyFont="1" applyBorder="1" applyAlignment="1" applyProtection="1">
      <alignment horizontal="right" wrapText="1"/>
      <protection hidden="1"/>
    </xf>
    <xf numFmtId="0" fontId="3" fillId="0" borderId="16" xfId="196" applyFont="1" applyBorder="1" applyAlignment="1" applyProtection="1">
      <alignment horizontal="right" wrapText="1"/>
      <protection hidden="1"/>
    </xf>
    <xf numFmtId="0" fontId="2" fillId="0" borderId="27" xfId="196" applyFont="1" applyFill="1" applyBorder="1" applyAlignment="1" applyProtection="1">
      <alignment horizontal="left" vertical="center"/>
      <protection hidden="1" locked="0"/>
    </xf>
    <xf numFmtId="0" fontId="3" fillId="0" borderId="28" xfId="196" applyFont="1" applyFill="1" applyBorder="1" applyAlignment="1">
      <alignment horizontal="left"/>
      <protection/>
    </xf>
    <xf numFmtId="0" fontId="3" fillId="0" borderId="29" xfId="196" applyFont="1" applyFill="1" applyBorder="1" applyAlignment="1">
      <alignment horizontal="left"/>
      <protection/>
    </xf>
    <xf numFmtId="0" fontId="3" fillId="0" borderId="0" xfId="196" applyFont="1" applyBorder="1" applyAlignment="1" applyProtection="1">
      <alignment horizontal="right"/>
      <protection hidden="1"/>
    </xf>
    <xf numFmtId="0" fontId="4" fillId="33" borderId="27" xfId="54" applyFill="1" applyBorder="1" applyAlignment="1" applyProtection="1">
      <alignment/>
      <protection hidden="1" locked="0"/>
    </xf>
    <xf numFmtId="0" fontId="2" fillId="0" borderId="28" xfId="197" applyFont="1" applyBorder="1" applyAlignment="1" applyProtection="1">
      <alignment/>
      <protection hidden="1" locked="0"/>
    </xf>
    <xf numFmtId="0" fontId="2" fillId="0" borderId="29" xfId="197" applyFont="1" applyBorder="1" applyAlignment="1" applyProtection="1">
      <alignment/>
      <protection hidden="1" locked="0"/>
    </xf>
    <xf numFmtId="0" fontId="3" fillId="0" borderId="0" xfId="196" applyFont="1" applyBorder="1" applyAlignment="1" applyProtection="1">
      <alignment horizontal="right" vertical="center"/>
      <protection hidden="1"/>
    </xf>
    <xf numFmtId="0" fontId="3" fillId="0" borderId="16" xfId="196" applyFont="1" applyBorder="1" applyAlignment="1" applyProtection="1">
      <alignment horizontal="center" vertical="center"/>
      <protection hidden="1"/>
    </xf>
    <xf numFmtId="0" fontId="3" fillId="0" borderId="0" xfId="196" applyFont="1" applyBorder="1" applyAlignment="1">
      <alignment horizontal="center" vertical="center"/>
      <protection/>
    </xf>
    <xf numFmtId="0" fontId="3" fillId="0" borderId="0" xfId="196" applyFont="1" applyBorder="1" applyAlignment="1">
      <alignment horizontal="center"/>
      <protection/>
    </xf>
    <xf numFmtId="0" fontId="3" fillId="0" borderId="0" xfId="196" applyFont="1" applyBorder="1" applyAlignment="1">
      <alignment horizontal="center" vertical="center"/>
      <protection/>
    </xf>
    <xf numFmtId="0" fontId="3" fillId="0" borderId="0" xfId="196" applyFont="1" applyBorder="1" applyAlignment="1">
      <alignment vertical="center"/>
      <protection/>
    </xf>
    <xf numFmtId="0" fontId="3" fillId="0" borderId="0" xfId="196" applyFont="1" applyBorder="1" applyAlignment="1">
      <alignment horizontal="center"/>
      <protection/>
    </xf>
    <xf numFmtId="0" fontId="3" fillId="0" borderId="25" xfId="196" applyFont="1" applyBorder="1" applyAlignment="1">
      <alignment horizontal="center"/>
      <protection/>
    </xf>
    <xf numFmtId="0" fontId="2" fillId="0" borderId="27" xfId="196" applyFont="1" applyFill="1" applyBorder="1" applyAlignment="1" applyProtection="1">
      <alignment horizontal="right" vertical="center"/>
      <protection hidden="1" locked="0"/>
    </xf>
    <xf numFmtId="0" fontId="3" fillId="0" borderId="28" xfId="196" applyFont="1" applyFill="1" applyBorder="1" applyAlignment="1">
      <alignment/>
      <protection/>
    </xf>
    <xf numFmtId="0" fontId="3" fillId="0" borderId="29" xfId="196" applyFont="1" applyFill="1" applyBorder="1" applyAlignment="1">
      <alignment/>
      <protection/>
    </xf>
    <xf numFmtId="49" fontId="2" fillId="0" borderId="27" xfId="196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9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96" applyFont="1" applyBorder="1" applyAlignment="1" applyProtection="1">
      <alignment vertical="top" wrapText="1"/>
      <protection hidden="1"/>
    </xf>
    <xf numFmtId="0" fontId="3" fillId="0" borderId="0" xfId="196" applyFont="1" applyBorder="1" applyAlignment="1" applyProtection="1">
      <alignment wrapText="1"/>
      <protection hidden="1"/>
    </xf>
    <xf numFmtId="0" fontId="3" fillId="0" borderId="0" xfId="196" applyFont="1" applyBorder="1" applyAlignment="1" applyProtection="1">
      <alignment horizontal="center" vertical="top"/>
      <protection hidden="1"/>
    </xf>
    <xf numFmtId="0" fontId="3" fillId="0" borderId="0" xfId="196" applyFont="1" applyBorder="1" applyAlignment="1" applyProtection="1">
      <alignment horizontal="center"/>
      <protection hidden="1"/>
    </xf>
    <xf numFmtId="0" fontId="2" fillId="0" borderId="28" xfId="197" applyFont="1" applyBorder="1" applyAlignment="1" applyProtection="1">
      <alignment horizontal="left" vertical="center"/>
      <protection hidden="1" locked="0"/>
    </xf>
    <xf numFmtId="49" fontId="2" fillId="33" borderId="27" xfId="19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97" applyNumberFormat="1" applyFont="1" applyBorder="1" applyAlignment="1" applyProtection="1">
      <alignment horizontal="center" vertical="center"/>
      <protection hidden="1" locked="0"/>
    </xf>
    <xf numFmtId="49" fontId="2" fillId="33" borderId="27" xfId="14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40" applyNumberFormat="1" applyFont="1" applyBorder="1" applyAlignment="1" applyProtection="1">
      <alignment horizontal="center" vertical="center"/>
      <protection hidden="1" locked="0"/>
    </xf>
    <xf numFmtId="1" fontId="2" fillId="33" borderId="27" xfId="197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19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196" applyFont="1" applyBorder="1" applyAlignment="1" applyProtection="1">
      <alignment horizontal="center"/>
      <protection hidden="1"/>
    </xf>
    <xf numFmtId="0" fontId="13" fillId="0" borderId="0" xfId="202" applyFont="1" applyBorder="1" applyAlignment="1" applyProtection="1">
      <alignment horizontal="left"/>
      <protection hidden="1"/>
    </xf>
    <xf numFmtId="0" fontId="9" fillId="0" borderId="0" xfId="202" applyBorder="1" applyAlignment="1">
      <alignment/>
      <protection/>
    </xf>
    <xf numFmtId="0" fontId="9" fillId="0" borderId="25" xfId="202" applyBorder="1" applyAlignment="1">
      <alignment/>
      <protection/>
    </xf>
    <xf numFmtId="0" fontId="3" fillId="0" borderId="25" xfId="196" applyFont="1" applyBorder="1" applyAlignment="1" applyProtection="1">
      <alignment horizontal="right" wrapText="1"/>
      <protection hidden="1"/>
    </xf>
    <xf numFmtId="0" fontId="10" fillId="0" borderId="30" xfId="196" applyFont="1" applyBorder="1" applyAlignment="1">
      <alignment/>
      <protection/>
    </xf>
    <xf numFmtId="0" fontId="10" fillId="0" borderId="17" xfId="196" applyFont="1" applyBorder="1" applyAlignment="1">
      <alignment/>
      <protection/>
    </xf>
    <xf numFmtId="0" fontId="3" fillId="0" borderId="0" xfId="196" applyFont="1" applyBorder="1" applyAlignment="1" applyProtection="1">
      <alignment vertical="center"/>
      <protection hidden="1"/>
    </xf>
    <xf numFmtId="0" fontId="3" fillId="0" borderId="31" xfId="196" applyFont="1" applyBorder="1" applyAlignment="1" applyProtection="1">
      <alignment horizontal="center" vertical="top"/>
      <protection hidden="1"/>
    </xf>
    <xf numFmtId="0" fontId="3" fillId="0" borderId="31" xfId="196" applyFont="1" applyBorder="1" applyAlignment="1">
      <alignment horizontal="center"/>
      <protection/>
    </xf>
    <xf numFmtId="0" fontId="3" fillId="0" borderId="32" xfId="196" applyFont="1" applyBorder="1" applyAlignment="1">
      <alignment/>
      <protection/>
    </xf>
    <xf numFmtId="49" fontId="2" fillId="33" borderId="27" xfId="19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97" applyNumberFormat="1" applyFont="1" applyBorder="1" applyAlignment="1" applyProtection="1">
      <alignment horizontal="left" vertical="center"/>
      <protection hidden="1" locked="0"/>
    </xf>
    <xf numFmtId="49" fontId="2" fillId="0" borderId="29" xfId="197" applyNumberFormat="1" applyFont="1" applyBorder="1" applyAlignment="1" applyProtection="1">
      <alignment horizontal="left" vertical="center"/>
      <protection hidden="1" locked="0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3" fillId="0" borderId="28" xfId="196" applyFont="1" applyFill="1" applyBorder="1" applyAlignment="1" applyProtection="1">
      <alignment horizontal="center" vertical="top"/>
      <protection hidden="1"/>
    </xf>
    <xf numFmtId="0" fontId="3" fillId="0" borderId="28" xfId="196" applyFont="1" applyFill="1" applyBorder="1" applyAlignment="1" applyProtection="1">
      <alignment horizontal="center"/>
      <protection hidden="1"/>
    </xf>
    <xf numFmtId="0" fontId="17" fillId="0" borderId="0" xfId="202" applyFont="1" applyBorder="1" applyAlignment="1" applyProtection="1">
      <alignment horizontal="left"/>
      <protection hidden="1"/>
    </xf>
    <xf numFmtId="0" fontId="18" fillId="0" borderId="0" xfId="202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202" applyFont="1" applyFill="1" applyBorder="1" applyAlignment="1" applyProtection="1">
      <alignment horizontal="center" vertical="center"/>
      <protection hidden="1"/>
    </xf>
    <xf numFmtId="14" fontId="7" fillId="0" borderId="0" xfId="2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0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20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202" applyFont="1" applyAlignment="1">
      <alignment/>
      <protection/>
    </xf>
    <xf numFmtId="0" fontId="15" fillId="0" borderId="0" xfId="202" applyFont="1" applyBorder="1" applyAlignment="1">
      <alignment horizontal="justify" vertical="top" wrapText="1"/>
      <protection/>
    </xf>
    <xf numFmtId="0" fontId="9" fillId="0" borderId="0" xfId="202" applyAlignment="1">
      <alignment/>
      <protection/>
    </xf>
  </cellXfs>
  <cellStyles count="1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10" xfId="71"/>
    <cellStyle name="Normal 111" xfId="72"/>
    <cellStyle name="Normal 112" xfId="73"/>
    <cellStyle name="Normal 113" xfId="74"/>
    <cellStyle name="Normal 114" xfId="75"/>
    <cellStyle name="Normal 115" xfId="76"/>
    <cellStyle name="Normal 116" xfId="77"/>
    <cellStyle name="Normal 117" xfId="78"/>
    <cellStyle name="Normal 118" xfId="79"/>
    <cellStyle name="Normal 119" xfId="80"/>
    <cellStyle name="Normal 12" xfId="81"/>
    <cellStyle name="Normal 120" xfId="82"/>
    <cellStyle name="Normal 121" xfId="83"/>
    <cellStyle name="Normal 122" xfId="84"/>
    <cellStyle name="Normal 123" xfId="85"/>
    <cellStyle name="Normal 124" xfId="86"/>
    <cellStyle name="Normal 125" xfId="87"/>
    <cellStyle name="Normal 126" xfId="88"/>
    <cellStyle name="Normal 127" xfId="89"/>
    <cellStyle name="Normal 128" xfId="90"/>
    <cellStyle name="Normal 129" xfId="91"/>
    <cellStyle name="Normal 13" xfId="92"/>
    <cellStyle name="Normal 130" xfId="93"/>
    <cellStyle name="Normal 131" xfId="94"/>
    <cellStyle name="Normal 132" xfId="95"/>
    <cellStyle name="Normal 133" xfId="96"/>
    <cellStyle name="Normal 134" xfId="97"/>
    <cellStyle name="Normal 135" xfId="98"/>
    <cellStyle name="Normal 136" xfId="99"/>
    <cellStyle name="Normal 137" xfId="100"/>
    <cellStyle name="Normal 14" xfId="101"/>
    <cellStyle name="Normal 15" xfId="102"/>
    <cellStyle name="Normal 16" xfId="103"/>
    <cellStyle name="Normal 17" xfId="104"/>
    <cellStyle name="Normal 18" xfId="105"/>
    <cellStyle name="Normal 19" xfId="106"/>
    <cellStyle name="Normal 2" xfId="107"/>
    <cellStyle name="Normal 20" xfId="108"/>
    <cellStyle name="Normal 21" xfId="109"/>
    <cellStyle name="Normal 22" xfId="110"/>
    <cellStyle name="Normal 23" xfId="111"/>
    <cellStyle name="Normal 24" xfId="112"/>
    <cellStyle name="Normal 25" xfId="113"/>
    <cellStyle name="Normal 26" xfId="114"/>
    <cellStyle name="Normal 27" xfId="115"/>
    <cellStyle name="Normal 28" xfId="116"/>
    <cellStyle name="Normal 29" xfId="117"/>
    <cellStyle name="Normal 3" xfId="118"/>
    <cellStyle name="Normal 30" xfId="119"/>
    <cellStyle name="Normal 31" xfId="120"/>
    <cellStyle name="Normal 32" xfId="121"/>
    <cellStyle name="Normal 33" xfId="122"/>
    <cellStyle name="Normal 34" xfId="123"/>
    <cellStyle name="Normal 35" xfId="124"/>
    <cellStyle name="Normal 36" xfId="125"/>
    <cellStyle name="Normal 37" xfId="126"/>
    <cellStyle name="Normal 38" xfId="127"/>
    <cellStyle name="Normal 39" xfId="128"/>
    <cellStyle name="Normal 4" xfId="129"/>
    <cellStyle name="Normal 40" xfId="130"/>
    <cellStyle name="Normal 41" xfId="131"/>
    <cellStyle name="Normal 42" xfId="132"/>
    <cellStyle name="Normal 43" xfId="133"/>
    <cellStyle name="Normal 44" xfId="134"/>
    <cellStyle name="Normal 45" xfId="135"/>
    <cellStyle name="Normal 46" xfId="136"/>
    <cellStyle name="Normal 47" xfId="137"/>
    <cellStyle name="Normal 48" xfId="138"/>
    <cellStyle name="Normal 49" xfId="139"/>
    <cellStyle name="Normal 5" xfId="140"/>
    <cellStyle name="Normal 50" xfId="141"/>
    <cellStyle name="Normal 51" xfId="142"/>
    <cellStyle name="Normal 52" xfId="143"/>
    <cellStyle name="Normal 53" xfId="144"/>
    <cellStyle name="Normal 54" xfId="145"/>
    <cellStyle name="Normal 55" xfId="146"/>
    <cellStyle name="Normal 56" xfId="147"/>
    <cellStyle name="Normal 57" xfId="148"/>
    <cellStyle name="Normal 58" xfId="149"/>
    <cellStyle name="Normal 59" xfId="150"/>
    <cellStyle name="Normal 6" xfId="151"/>
    <cellStyle name="Normal 60" xfId="152"/>
    <cellStyle name="Normal 61" xfId="153"/>
    <cellStyle name="Normal 62" xfId="154"/>
    <cellStyle name="Normal 63" xfId="155"/>
    <cellStyle name="Normal 64" xfId="156"/>
    <cellStyle name="Normal 65" xfId="157"/>
    <cellStyle name="Normal 66" xfId="158"/>
    <cellStyle name="Normal 67" xfId="159"/>
    <cellStyle name="Normal 68" xfId="160"/>
    <cellStyle name="Normal 69" xfId="161"/>
    <cellStyle name="Normal 7" xfId="162"/>
    <cellStyle name="Normal 70" xfId="163"/>
    <cellStyle name="Normal 71" xfId="164"/>
    <cellStyle name="Normal 72" xfId="165"/>
    <cellStyle name="Normal 73" xfId="166"/>
    <cellStyle name="Normal 74" xfId="167"/>
    <cellStyle name="Normal 75" xfId="168"/>
    <cellStyle name="Normal 76" xfId="169"/>
    <cellStyle name="Normal 77" xfId="170"/>
    <cellStyle name="Normal 78" xfId="171"/>
    <cellStyle name="Normal 79" xfId="172"/>
    <cellStyle name="Normal 8" xfId="173"/>
    <cellStyle name="Normal 80" xfId="174"/>
    <cellStyle name="Normal 81" xfId="175"/>
    <cellStyle name="Normal 82" xfId="176"/>
    <cellStyle name="Normal 83" xfId="177"/>
    <cellStyle name="Normal 84" xfId="178"/>
    <cellStyle name="Normal 85" xfId="179"/>
    <cellStyle name="Normal 86" xfId="180"/>
    <cellStyle name="Normal 87" xfId="181"/>
    <cellStyle name="Normal 88" xfId="182"/>
    <cellStyle name="Normal 89" xfId="183"/>
    <cellStyle name="Normal 9" xfId="184"/>
    <cellStyle name="Normal 90" xfId="185"/>
    <cellStyle name="Normal 91" xfId="186"/>
    <cellStyle name="Normal 92" xfId="187"/>
    <cellStyle name="Normal 93" xfId="188"/>
    <cellStyle name="Normal 94" xfId="189"/>
    <cellStyle name="Normal 95" xfId="190"/>
    <cellStyle name="Normal 96" xfId="191"/>
    <cellStyle name="Normal 97" xfId="192"/>
    <cellStyle name="Normal 98" xfId="193"/>
    <cellStyle name="Normal 99" xfId="194"/>
    <cellStyle name="Normal_NOVČANI TIJEK" xfId="195"/>
    <cellStyle name="Normal_TFI-POD" xfId="196"/>
    <cellStyle name="Normal_TFI-POD-AP-12-09-N" xfId="197"/>
    <cellStyle name="Note" xfId="198"/>
    <cellStyle name="Obično_Knjiga2" xfId="199"/>
    <cellStyle name="Output" xfId="200"/>
    <cellStyle name="Percent" xfId="201"/>
    <cellStyle name="Style 1" xfId="202"/>
    <cellStyle name="Style 1 2" xfId="203"/>
    <cellStyle name="Style 1 3" xfId="204"/>
    <cellStyle name="Style 1 4" xfId="205"/>
    <cellStyle name="Title" xfId="206"/>
    <cellStyle name="Total" xfId="207"/>
    <cellStyle name="Warning Text" xfId="20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H21" sqref="H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4" t="s">
        <v>248</v>
      </c>
      <c r="B1" s="195"/>
      <c r="C1" s="19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2" t="s">
        <v>249</v>
      </c>
      <c r="B2" s="143"/>
      <c r="C2" s="143"/>
      <c r="D2" s="144"/>
      <c r="E2" s="120">
        <v>40909</v>
      </c>
      <c r="F2" s="12"/>
      <c r="G2" s="13" t="s">
        <v>250</v>
      </c>
      <c r="H2" s="120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5" t="s">
        <v>317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8" t="s">
        <v>251</v>
      </c>
      <c r="B6" s="149"/>
      <c r="C6" s="183" t="s">
        <v>323</v>
      </c>
      <c r="D6" s="18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50" t="s">
        <v>252</v>
      </c>
      <c r="B8" s="151"/>
      <c r="C8" s="183" t="s">
        <v>324</v>
      </c>
      <c r="D8" s="18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5" t="s">
        <v>253</v>
      </c>
      <c r="B10" s="156"/>
      <c r="C10" s="185" t="s">
        <v>325</v>
      </c>
      <c r="D10" s="18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7"/>
      <c r="B11" s="156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8" t="s">
        <v>254</v>
      </c>
      <c r="B12" s="149"/>
      <c r="C12" s="152" t="s">
        <v>326</v>
      </c>
      <c r="D12" s="153"/>
      <c r="E12" s="153"/>
      <c r="F12" s="153"/>
      <c r="G12" s="153"/>
      <c r="H12" s="153"/>
      <c r="I12" s="154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8" t="s">
        <v>255</v>
      </c>
      <c r="B14" s="149"/>
      <c r="C14" s="187">
        <v>20000</v>
      </c>
      <c r="D14" s="188"/>
      <c r="E14" s="16"/>
      <c r="F14" s="152" t="s">
        <v>327</v>
      </c>
      <c r="G14" s="153"/>
      <c r="H14" s="153"/>
      <c r="I14" s="154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8" t="s">
        <v>256</v>
      </c>
      <c r="B16" s="149"/>
      <c r="C16" s="152" t="s">
        <v>328</v>
      </c>
      <c r="D16" s="153"/>
      <c r="E16" s="153"/>
      <c r="F16" s="153"/>
      <c r="G16" s="153"/>
      <c r="H16" s="153"/>
      <c r="I16" s="154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8" t="s">
        <v>257</v>
      </c>
      <c r="B18" s="149"/>
      <c r="C18" s="162" t="s">
        <v>329</v>
      </c>
      <c r="D18" s="163"/>
      <c r="E18" s="163"/>
      <c r="F18" s="163"/>
      <c r="G18" s="163"/>
      <c r="H18" s="163"/>
      <c r="I18" s="16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8" t="s">
        <v>258</v>
      </c>
      <c r="B20" s="149"/>
      <c r="C20" s="162" t="s">
        <v>330</v>
      </c>
      <c r="D20" s="163"/>
      <c r="E20" s="163"/>
      <c r="F20" s="163"/>
      <c r="G20" s="163"/>
      <c r="H20" s="163"/>
      <c r="I20" s="16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8" t="s">
        <v>259</v>
      </c>
      <c r="B22" s="149"/>
      <c r="C22" s="124">
        <v>98</v>
      </c>
      <c r="D22" s="158"/>
      <c r="E22" s="159"/>
      <c r="F22" s="160"/>
      <c r="G22" s="148"/>
      <c r="H22" s="16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8" t="s">
        <v>260</v>
      </c>
      <c r="B24" s="149"/>
      <c r="C24" s="125">
        <v>19</v>
      </c>
      <c r="D24" s="158"/>
      <c r="E24" s="159"/>
      <c r="F24" s="159"/>
      <c r="G24" s="160"/>
      <c r="H24" s="51" t="s">
        <v>261</v>
      </c>
      <c r="I24" s="141">
        <v>550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8" t="s">
        <v>262</v>
      </c>
      <c r="B26" s="149"/>
      <c r="C26" s="126" t="s">
        <v>339</v>
      </c>
      <c r="D26" s="25"/>
      <c r="E26" s="33"/>
      <c r="F26" s="24"/>
      <c r="G26" s="165" t="s">
        <v>263</v>
      </c>
      <c r="H26" s="149"/>
      <c r="I26" s="127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3"/>
      <c r="B30" s="174"/>
      <c r="C30" s="174"/>
      <c r="D30" s="175"/>
      <c r="E30" s="173"/>
      <c r="F30" s="174"/>
      <c r="G30" s="174"/>
      <c r="H30" s="176"/>
      <c r="I30" s="177"/>
      <c r="J30" s="10"/>
      <c r="K30" s="10"/>
      <c r="L30" s="10"/>
    </row>
    <row r="31" spans="1:12" ht="12.75">
      <c r="A31" s="94"/>
      <c r="B31" s="22"/>
      <c r="C31" s="21"/>
      <c r="D31" s="178"/>
      <c r="E31" s="178"/>
      <c r="F31" s="178"/>
      <c r="G31" s="179"/>
      <c r="H31" s="16"/>
      <c r="I31" s="101"/>
      <c r="J31" s="10"/>
      <c r="K31" s="10"/>
      <c r="L31" s="10"/>
    </row>
    <row r="32" spans="1:12" ht="12.75">
      <c r="A32" s="173"/>
      <c r="B32" s="174"/>
      <c r="C32" s="174"/>
      <c r="D32" s="175"/>
      <c r="E32" s="173"/>
      <c r="F32" s="174"/>
      <c r="G32" s="174"/>
      <c r="H32" s="176"/>
      <c r="I32" s="17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3"/>
      <c r="B34" s="174"/>
      <c r="C34" s="174"/>
      <c r="D34" s="175"/>
      <c r="E34" s="173"/>
      <c r="F34" s="174"/>
      <c r="G34" s="174"/>
      <c r="H34" s="176"/>
      <c r="I34" s="17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3"/>
      <c r="B36" s="174"/>
      <c r="C36" s="174"/>
      <c r="D36" s="175"/>
      <c r="E36" s="173"/>
      <c r="F36" s="174"/>
      <c r="G36" s="174"/>
      <c r="H36" s="176"/>
      <c r="I36" s="177"/>
      <c r="J36" s="10"/>
      <c r="K36" s="10"/>
      <c r="L36" s="10"/>
    </row>
    <row r="37" spans="1:12" ht="12.75">
      <c r="A37" s="103"/>
      <c r="B37" s="30"/>
      <c r="C37" s="180"/>
      <c r="D37" s="181"/>
      <c r="E37" s="16"/>
      <c r="F37" s="180"/>
      <c r="G37" s="181"/>
      <c r="H37" s="16"/>
      <c r="I37" s="95"/>
      <c r="J37" s="10"/>
      <c r="K37" s="10"/>
      <c r="L37" s="10"/>
    </row>
    <row r="38" spans="1:12" ht="12.75">
      <c r="A38" s="173"/>
      <c r="B38" s="174"/>
      <c r="C38" s="174"/>
      <c r="D38" s="175"/>
      <c r="E38" s="173"/>
      <c r="F38" s="174"/>
      <c r="G38" s="174"/>
      <c r="H38" s="176"/>
      <c r="I38" s="177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3"/>
      <c r="B40" s="174"/>
      <c r="C40" s="174"/>
      <c r="D40" s="175"/>
      <c r="E40" s="173"/>
      <c r="F40" s="174"/>
      <c r="G40" s="174"/>
      <c r="H40" s="176"/>
      <c r="I40" s="177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5" t="s">
        <v>267</v>
      </c>
      <c r="B44" s="193"/>
      <c r="C44" s="176"/>
      <c r="D44" s="177"/>
      <c r="E44" s="26"/>
      <c r="F44" s="158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80"/>
      <c r="D45" s="181"/>
      <c r="E45" s="16"/>
      <c r="F45" s="180"/>
      <c r="G45" s="189"/>
      <c r="H45" s="35"/>
      <c r="I45" s="107"/>
      <c r="J45" s="10"/>
      <c r="K45" s="10"/>
      <c r="L45" s="10"/>
    </row>
    <row r="46" spans="1:12" ht="12.75">
      <c r="A46" s="155" t="s">
        <v>268</v>
      </c>
      <c r="B46" s="193"/>
      <c r="C46" s="152" t="s">
        <v>332</v>
      </c>
      <c r="D46" s="182"/>
      <c r="E46" s="182"/>
      <c r="F46" s="182"/>
      <c r="G46" s="182"/>
      <c r="H46" s="182"/>
      <c r="I46" s="18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5" t="s">
        <v>270</v>
      </c>
      <c r="B48" s="193"/>
      <c r="C48" s="200" t="s">
        <v>333</v>
      </c>
      <c r="D48" s="201"/>
      <c r="E48" s="202"/>
      <c r="F48" s="16"/>
      <c r="G48" s="51" t="s">
        <v>271</v>
      </c>
      <c r="H48" s="200" t="s">
        <v>334</v>
      </c>
      <c r="I48" s="20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5" t="s">
        <v>257</v>
      </c>
      <c r="B50" s="193"/>
      <c r="C50" s="203" t="s">
        <v>335</v>
      </c>
      <c r="D50" s="201"/>
      <c r="E50" s="201"/>
      <c r="F50" s="201"/>
      <c r="G50" s="201"/>
      <c r="H50" s="201"/>
      <c r="I50" s="20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8" t="s">
        <v>272</v>
      </c>
      <c r="B52" s="149"/>
      <c r="C52" s="200" t="s">
        <v>336</v>
      </c>
      <c r="D52" s="201"/>
      <c r="E52" s="201"/>
      <c r="F52" s="201"/>
      <c r="G52" s="201"/>
      <c r="H52" s="201"/>
      <c r="I52" s="154"/>
      <c r="J52" s="10"/>
      <c r="K52" s="10"/>
      <c r="L52" s="10"/>
    </row>
    <row r="53" spans="1:12" ht="12.75">
      <c r="A53" s="108"/>
      <c r="B53" s="20"/>
      <c r="C53" s="196" t="s">
        <v>273</v>
      </c>
      <c r="D53" s="196"/>
      <c r="E53" s="196"/>
      <c r="F53" s="196"/>
      <c r="G53" s="196"/>
      <c r="H53" s="19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06" t="s">
        <v>274</v>
      </c>
      <c r="C55" s="207"/>
      <c r="D55" s="207"/>
      <c r="E55" s="20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8"/>
      <c r="B57" s="190" t="s">
        <v>307</v>
      </c>
      <c r="C57" s="191"/>
      <c r="D57" s="191"/>
      <c r="E57" s="191"/>
      <c r="F57" s="191"/>
      <c r="G57" s="191"/>
      <c r="H57" s="191"/>
      <c r="I57" s="110"/>
      <c r="J57" s="10"/>
      <c r="K57" s="10"/>
      <c r="L57" s="10"/>
    </row>
    <row r="58" spans="1:12" ht="12.75">
      <c r="A58" s="108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8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97" t="s">
        <v>277</v>
      </c>
      <c r="H62" s="198"/>
      <c r="I62" s="19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204"/>
      <c r="H63" s="20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48:E48"/>
    <mergeCell ref="H48:I48"/>
    <mergeCell ref="C50:I50"/>
    <mergeCell ref="C52:I52"/>
    <mergeCell ref="G63:H63"/>
    <mergeCell ref="A50:B50"/>
    <mergeCell ref="A52:B52"/>
    <mergeCell ref="B55:E55"/>
    <mergeCell ref="B56:I56"/>
    <mergeCell ref="B57:H57"/>
    <mergeCell ref="B58:I58"/>
    <mergeCell ref="B59:I59"/>
    <mergeCell ref="A48:B48"/>
    <mergeCell ref="A1:C1"/>
    <mergeCell ref="C53:H53"/>
    <mergeCell ref="G62:I62"/>
    <mergeCell ref="A46:B46"/>
    <mergeCell ref="A44:B44"/>
    <mergeCell ref="C44:D44"/>
    <mergeCell ref="F44:I44"/>
    <mergeCell ref="C46:I46"/>
    <mergeCell ref="H40:I40"/>
    <mergeCell ref="C6:D6"/>
    <mergeCell ref="C8:D8"/>
    <mergeCell ref="C10:D10"/>
    <mergeCell ref="C12:I12"/>
    <mergeCell ref="C14:D14"/>
    <mergeCell ref="C45:D45"/>
    <mergeCell ref="F45:G45"/>
    <mergeCell ref="C37:D37"/>
    <mergeCell ref="A36:D36"/>
    <mergeCell ref="E36:G36"/>
    <mergeCell ref="H36:I36"/>
    <mergeCell ref="E38:G38"/>
    <mergeCell ref="H38:I38"/>
    <mergeCell ref="A40:D40"/>
    <mergeCell ref="E40:G40"/>
    <mergeCell ref="F37:G37"/>
    <mergeCell ref="A38:D38"/>
    <mergeCell ref="D31:G31"/>
    <mergeCell ref="A32:D32"/>
    <mergeCell ref="E32:G32"/>
    <mergeCell ref="H32:I32"/>
    <mergeCell ref="A34:D34"/>
    <mergeCell ref="E34:G34"/>
    <mergeCell ref="H34:I34"/>
    <mergeCell ref="A26:B26"/>
    <mergeCell ref="G26:H2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C18:I18"/>
    <mergeCell ref="C20:I20"/>
    <mergeCell ref="A24:B24"/>
    <mergeCell ref="D24:G24"/>
    <mergeCell ref="A16:B16"/>
    <mergeCell ref="F14:I14"/>
    <mergeCell ref="C16:I16"/>
    <mergeCell ref="A10:B11"/>
    <mergeCell ref="A18:B18"/>
    <mergeCell ref="A20:B20"/>
    <mergeCell ref="A2:D2"/>
    <mergeCell ref="A4:I4"/>
    <mergeCell ref="A6:B6"/>
    <mergeCell ref="A8:B8"/>
    <mergeCell ref="A12:B12"/>
    <mergeCell ref="A14:B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0">
      <selection activeCell="J47" sqref="J47"/>
    </sheetView>
  </sheetViews>
  <sheetFormatPr defaultColWidth="9.140625" defaultRowHeight="12.75"/>
  <cols>
    <col min="1" max="7" width="9.140625" style="52" customWidth="1"/>
    <col min="8" max="8" width="6.28125" style="52" customWidth="1"/>
    <col min="9" max="9" width="7.00390625" style="52" customWidth="1"/>
    <col min="10" max="10" width="11.140625" style="52" bestFit="1" customWidth="1"/>
    <col min="11" max="11" width="11.28125" style="52" customWidth="1"/>
    <col min="12" max="16384" width="9.140625" style="52" customWidth="1"/>
  </cols>
  <sheetData>
    <row r="1" spans="1:11" ht="12.75" customHeight="1">
      <c r="A1" s="245" t="s">
        <v>153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341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7" t="s">
        <v>337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2.5">
      <c r="A4" s="250" t="s">
        <v>59</v>
      </c>
      <c r="B4" s="251"/>
      <c r="C4" s="251"/>
      <c r="D4" s="251"/>
      <c r="E4" s="251"/>
      <c r="F4" s="251"/>
      <c r="G4" s="251"/>
      <c r="H4" s="252"/>
      <c r="I4" s="58" t="s">
        <v>278</v>
      </c>
      <c r="J4" s="59" t="s">
        <v>319</v>
      </c>
      <c r="K4" s="60" t="s">
        <v>320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57">
        <v>2</v>
      </c>
      <c r="J5" s="56">
        <v>3</v>
      </c>
      <c r="K5" s="56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35"/>
      <c r="I7" s="3">
        <v>1</v>
      </c>
      <c r="J7" s="6"/>
      <c r="K7" s="6"/>
    </row>
    <row r="8" spans="1:11" ht="12.75">
      <c r="A8" s="224" t="s">
        <v>13</v>
      </c>
      <c r="B8" s="225"/>
      <c r="C8" s="225"/>
      <c r="D8" s="225"/>
      <c r="E8" s="225"/>
      <c r="F8" s="225"/>
      <c r="G8" s="225"/>
      <c r="H8" s="226"/>
      <c r="I8" s="1">
        <v>2</v>
      </c>
      <c r="J8" s="53">
        <f>J9+J16+J26+J35+J39</f>
        <v>2303084369</v>
      </c>
      <c r="K8" s="53">
        <f>K9+K16+K26+K35+K39</f>
        <v>2850873601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53">
        <f>SUM(J10:J15)</f>
        <v>20013194</v>
      </c>
      <c r="K9" s="53">
        <f>SUM(K10:K15)</f>
        <v>20075480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128">
        <v>1212010</v>
      </c>
      <c r="K11" s="7">
        <v>960840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18801184</v>
      </c>
      <c r="K12" s="7">
        <v>19114640</v>
      </c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/>
      <c r="K14" s="7"/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/>
    </row>
    <row r="16" spans="1:11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53">
        <f>SUM(J17:J25)</f>
        <v>2274820319</v>
      </c>
      <c r="K16" s="53">
        <f>SUM(K17:K25)</f>
        <v>2826043978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30500337</v>
      </c>
      <c r="K17" s="7">
        <v>30500337</v>
      </c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227595192</v>
      </c>
      <c r="K18" s="7">
        <v>222099389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19206702</v>
      </c>
      <c r="K19" s="7">
        <v>16813569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1224276514</v>
      </c>
      <c r="K20" s="7">
        <v>2049098398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683213067</v>
      </c>
      <c r="K22" s="7">
        <v>384199880</v>
      </c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88737744</v>
      </c>
      <c r="K23" s="7">
        <v>122920615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1290763</v>
      </c>
      <c r="K24" s="7">
        <v>411790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/>
      <c r="K25" s="7"/>
    </row>
    <row r="26" spans="1:11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53">
        <f>SUM(J27:J34)</f>
        <v>8250856</v>
      </c>
      <c r="K26" s="53">
        <f>SUM(K27:K34)</f>
        <v>4754143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40000</v>
      </c>
      <c r="K27" s="7">
        <v>40000</v>
      </c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3996333</v>
      </c>
      <c r="K29" s="7">
        <v>761117</v>
      </c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2137200</v>
      </c>
      <c r="K31" s="7">
        <v>2137200</v>
      </c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2077323</v>
      </c>
      <c r="K32" s="7">
        <v>1815826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/>
      <c r="K33" s="7"/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7"/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/>
      <c r="K37" s="7"/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/>
      <c r="K38" s="7"/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/>
      <c r="K39" s="7"/>
    </row>
    <row r="40" spans="1:11" ht="12.75">
      <c r="A40" s="224" t="s">
        <v>240</v>
      </c>
      <c r="B40" s="225"/>
      <c r="C40" s="225"/>
      <c r="D40" s="225"/>
      <c r="E40" s="225"/>
      <c r="F40" s="225"/>
      <c r="G40" s="225"/>
      <c r="H40" s="226"/>
      <c r="I40" s="1">
        <v>34</v>
      </c>
      <c r="J40" s="53">
        <f>J41+J49+J56+J64</f>
        <v>398739847</v>
      </c>
      <c r="K40" s="53">
        <f>K41+K49+K56+K64</f>
        <v>211180921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53">
        <f>SUM(J42:J48)</f>
        <v>67829973</v>
      </c>
      <c r="K41" s="53">
        <f>SUM(K42:K48)</f>
        <v>30490015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8936004</v>
      </c>
      <c r="K42" s="7">
        <v>30490015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/>
      <c r="K43" s="7"/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/>
      <c r="K44" s="7"/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/>
      <c r="K45" s="7"/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/>
      <c r="K46" s="7"/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58893969</v>
      </c>
      <c r="K47" s="7"/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53">
        <f>SUM(J50:J55)</f>
        <v>19554944</v>
      </c>
      <c r="K49" s="53">
        <f>SUM(K50:K55)</f>
        <v>28679460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/>
      <c r="K50" s="7"/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6197486</v>
      </c>
      <c r="K51" s="7">
        <v>19080833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9595</v>
      </c>
      <c r="K53" s="7">
        <v>17835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2358414</v>
      </c>
      <c r="K54" s="7">
        <v>3245452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10989449</v>
      </c>
      <c r="K55" s="7">
        <v>6335340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53">
        <f>SUM(J57:J63)</f>
        <v>317148</v>
      </c>
      <c r="K56" s="53">
        <f>SUM(K57:K63)</f>
        <v>3372884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/>
      <c r="K58" s="7"/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317148</v>
      </c>
      <c r="K62" s="7">
        <v>3372884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/>
      <c r="K63" s="7"/>
    </row>
    <row r="64" spans="1:11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311037782</v>
      </c>
      <c r="K64" s="7">
        <v>148638562</v>
      </c>
    </row>
    <row r="65" spans="1:11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>
        <v>980695</v>
      </c>
      <c r="K65" s="7">
        <v>763</v>
      </c>
    </row>
    <row r="66" spans="1:11" ht="12.75">
      <c r="A66" s="224" t="s">
        <v>241</v>
      </c>
      <c r="B66" s="225"/>
      <c r="C66" s="225"/>
      <c r="D66" s="225"/>
      <c r="E66" s="225"/>
      <c r="F66" s="225"/>
      <c r="G66" s="225"/>
      <c r="H66" s="226"/>
      <c r="I66" s="1">
        <v>60</v>
      </c>
      <c r="J66" s="53">
        <f>J7+J8+J40+J65</f>
        <v>2702804911</v>
      </c>
      <c r="K66" s="53">
        <f>K7+K8+K40+K65</f>
        <v>3062055285</v>
      </c>
    </row>
    <row r="67" spans="1:11" ht="12.75">
      <c r="A67" s="236" t="s">
        <v>91</v>
      </c>
      <c r="B67" s="237"/>
      <c r="C67" s="237"/>
      <c r="D67" s="237"/>
      <c r="E67" s="237"/>
      <c r="F67" s="237"/>
      <c r="G67" s="237"/>
      <c r="H67" s="238"/>
      <c r="I67" s="4">
        <v>61</v>
      </c>
      <c r="J67" s="8"/>
      <c r="K67" s="8"/>
    </row>
    <row r="68" spans="1:11" ht="12.75">
      <c r="A68" s="213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.75">
      <c r="A69" s="217" t="s">
        <v>191</v>
      </c>
      <c r="B69" s="218"/>
      <c r="C69" s="218"/>
      <c r="D69" s="218"/>
      <c r="E69" s="218"/>
      <c r="F69" s="218"/>
      <c r="G69" s="218"/>
      <c r="H69" s="235"/>
      <c r="I69" s="3">
        <v>62</v>
      </c>
      <c r="J69" s="54">
        <f>J70+J71+J72+J78+J79+J82+J85</f>
        <v>1591944137</v>
      </c>
      <c r="K69" s="54">
        <f>K70+K71+K72+K78+K79+K82+K85</f>
        <v>1556046597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418656000</v>
      </c>
      <c r="K70" s="7">
        <v>418656000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88080085</v>
      </c>
      <c r="K71" s="7">
        <v>88080085</v>
      </c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53">
        <f>J73+J74-J75+J76+J77</f>
        <v>22756428</v>
      </c>
      <c r="K72" s="53">
        <f>K73+K74-K75+K76+K77</f>
        <v>22756428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22756428</v>
      </c>
      <c r="K73" s="7">
        <v>22756428</v>
      </c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9648799</v>
      </c>
      <c r="K74" s="7">
        <v>9648799</v>
      </c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9648799</v>
      </c>
      <c r="K75" s="7">
        <v>9648799</v>
      </c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/>
      <c r="K77" s="7"/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13986820</v>
      </c>
      <c r="K78" s="7">
        <f>3270824</f>
        <v>3270824</v>
      </c>
    </row>
    <row r="79" spans="1:11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53">
        <f>J80-J81</f>
        <v>1020503967</v>
      </c>
      <c r="K79" s="53">
        <f>K80-K81</f>
        <v>1029999683</v>
      </c>
    </row>
    <row r="80" spans="1:11" ht="12.75">
      <c r="A80" s="232" t="s">
        <v>169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1020503967</v>
      </c>
      <c r="K80" s="7">
        <f>1040258382-10258699</f>
        <v>1029999683</v>
      </c>
    </row>
    <row r="81" spans="1:11" ht="12.75">
      <c r="A81" s="232" t="s">
        <v>170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53">
        <f>J83-J84</f>
        <v>15507274</v>
      </c>
      <c r="K82" s="53">
        <f>K83-K84</f>
        <v>-20139788</v>
      </c>
    </row>
    <row r="83" spans="1:11" ht="12.75">
      <c r="A83" s="232" t="s">
        <v>171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15507274</v>
      </c>
      <c r="K83" s="7"/>
    </row>
    <row r="84" spans="1:11" ht="12.75">
      <c r="A84" s="232" t="s">
        <v>172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>
        <v>20139788</v>
      </c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12453563</v>
      </c>
      <c r="K85" s="7">
        <v>13423365</v>
      </c>
    </row>
    <row r="86" spans="1:11" ht="12.75">
      <c r="A86" s="224" t="s">
        <v>19</v>
      </c>
      <c r="B86" s="225"/>
      <c r="C86" s="225"/>
      <c r="D86" s="225"/>
      <c r="E86" s="225"/>
      <c r="F86" s="225"/>
      <c r="G86" s="225"/>
      <c r="H86" s="226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/>
      <c r="K87" s="7"/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/>
      <c r="K89" s="7"/>
    </row>
    <row r="90" spans="1:11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1">
        <v>83</v>
      </c>
      <c r="J90" s="53">
        <f>SUM(J91:J99)</f>
        <v>835540120</v>
      </c>
      <c r="K90" s="53">
        <f>SUM(K91:K99)</f>
        <v>1382769252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7"/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129">
        <v>835540120</v>
      </c>
      <c r="K93" s="7">
        <v>1382769252</v>
      </c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/>
      <c r="K95" s="7"/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/>
      <c r="K98" s="7"/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/>
      <c r="K99" s="7"/>
    </row>
    <row r="100" spans="1:11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53">
        <f>SUM(J101:J112)</f>
        <v>267710218</v>
      </c>
      <c r="K100" s="53">
        <f>SUM(K101:K112)</f>
        <v>107457472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/>
      <c r="K101" s="7"/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/>
      <c r="K102" s="7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146964608</v>
      </c>
      <c r="K103" s="7">
        <v>29253167</v>
      </c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7448243</v>
      </c>
      <c r="K104" s="7">
        <v>3072819</v>
      </c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50437862</v>
      </c>
      <c r="K105" s="7">
        <v>50370408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/>
      <c r="K106" s="7"/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4324136</v>
      </c>
      <c r="K108" s="7">
        <v>4554501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3926455</v>
      </c>
      <c r="K109" s="7">
        <v>4425065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1887042</v>
      </c>
      <c r="K110" s="7">
        <v>1861614</v>
      </c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52721872</v>
      </c>
      <c r="K112" s="7">
        <v>13919898</v>
      </c>
    </row>
    <row r="113" spans="1:11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7">
        <v>7610436</v>
      </c>
      <c r="K113" s="7">
        <v>15781964</v>
      </c>
    </row>
    <row r="114" spans="1:11" ht="12.75">
      <c r="A114" s="224" t="s">
        <v>25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53">
        <f>J69+J86+J90+J100+J113</f>
        <v>2702804911</v>
      </c>
      <c r="K114" s="53">
        <f>K69+K86+K90+K100+K113</f>
        <v>3062055285</v>
      </c>
    </row>
    <row r="115" spans="1:11" ht="12.75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/>
      <c r="K115" s="8"/>
    </row>
    <row r="116" spans="1:11" ht="12.75">
      <c r="A116" s="213" t="s">
        <v>310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f>J69-J119</f>
        <v>1579490574</v>
      </c>
      <c r="K118" s="7">
        <f>K69-K119</f>
        <v>1542623232</v>
      </c>
    </row>
    <row r="119" spans="1:11" ht="12.75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>
        <f>J85</f>
        <v>12453563</v>
      </c>
      <c r="K119" s="8">
        <f>K85</f>
        <v>13423365</v>
      </c>
    </row>
    <row r="120" spans="1:11" ht="12.75">
      <c r="A120" s="230" t="s">
        <v>311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27" sqref="K2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45" t="s">
        <v>154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68" t="s">
        <v>340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2.75" customHeight="1">
      <c r="A3" s="269" t="s">
        <v>337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3.25">
      <c r="A4" s="266" t="s">
        <v>59</v>
      </c>
      <c r="B4" s="266"/>
      <c r="C4" s="266"/>
      <c r="D4" s="266"/>
      <c r="E4" s="266"/>
      <c r="F4" s="266"/>
      <c r="G4" s="266"/>
      <c r="H4" s="266"/>
      <c r="I4" s="58" t="s">
        <v>279</v>
      </c>
      <c r="J4" s="267" t="s">
        <v>319</v>
      </c>
      <c r="K4" s="267"/>
      <c r="L4" s="267" t="s">
        <v>320</v>
      </c>
      <c r="M4" s="267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7" t="s">
        <v>26</v>
      </c>
      <c r="B7" s="218"/>
      <c r="C7" s="218"/>
      <c r="D7" s="218"/>
      <c r="E7" s="218"/>
      <c r="F7" s="218"/>
      <c r="G7" s="218"/>
      <c r="H7" s="235"/>
      <c r="I7" s="3">
        <v>111</v>
      </c>
      <c r="J7" s="54">
        <f>SUM(J8:J9)</f>
        <v>469784955</v>
      </c>
      <c r="K7" s="54">
        <f>SUM(K8:K9)</f>
        <v>142350407</v>
      </c>
      <c r="L7" s="54">
        <f>SUM(L8:L9)</f>
        <v>404816315</v>
      </c>
      <c r="M7" s="54">
        <f>SUM(M8:M9)</f>
        <v>144200345</v>
      </c>
    </row>
    <row r="8" spans="1:13" ht="12.75">
      <c r="A8" s="224" t="s">
        <v>152</v>
      </c>
      <c r="B8" s="225"/>
      <c r="C8" s="225"/>
      <c r="D8" s="225"/>
      <c r="E8" s="225"/>
      <c r="F8" s="225"/>
      <c r="G8" s="225"/>
      <c r="H8" s="226"/>
      <c r="I8" s="1">
        <v>112</v>
      </c>
      <c r="J8" s="139">
        <v>419808197</v>
      </c>
      <c r="K8" s="139">
        <v>140780383</v>
      </c>
      <c r="L8" s="7">
        <v>368071569</v>
      </c>
      <c r="M8" s="7">
        <f>L8-224937934</f>
        <v>143133635</v>
      </c>
    </row>
    <row r="9" spans="1:13" ht="12.75">
      <c r="A9" s="224" t="s">
        <v>103</v>
      </c>
      <c r="B9" s="225"/>
      <c r="C9" s="225"/>
      <c r="D9" s="225"/>
      <c r="E9" s="225"/>
      <c r="F9" s="225"/>
      <c r="G9" s="225"/>
      <c r="H9" s="226"/>
      <c r="I9" s="1">
        <v>113</v>
      </c>
      <c r="J9" s="140">
        <v>49976758</v>
      </c>
      <c r="K9" s="140">
        <v>1570024</v>
      </c>
      <c r="L9" s="7">
        <v>36744746</v>
      </c>
      <c r="M9" s="7">
        <f>L9-35678036</f>
        <v>1066710</v>
      </c>
    </row>
    <row r="10" spans="1:13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1">
        <v>114</v>
      </c>
      <c r="J10" s="53">
        <f>J11+J12+J16+J20+J21+J22+J25+J26</f>
        <v>388365783</v>
      </c>
      <c r="K10" s="53">
        <f>K11+K12+K16+K20+K21+K22+K25+K26</f>
        <v>124375347</v>
      </c>
      <c r="L10" s="53">
        <f>L11+L12+L16+L20+L21+L22+L25+L26</f>
        <v>391066947</v>
      </c>
      <c r="M10" s="53">
        <f>M11+M12+M16+M20+M21+M22+M25+M26</f>
        <v>150780119</v>
      </c>
    </row>
    <row r="11" spans="1:13" ht="12.75">
      <c r="A11" s="224" t="s">
        <v>104</v>
      </c>
      <c r="B11" s="225"/>
      <c r="C11" s="225"/>
      <c r="D11" s="225"/>
      <c r="E11" s="225"/>
      <c r="F11" s="225"/>
      <c r="G11" s="225"/>
      <c r="H11" s="226"/>
      <c r="I11" s="1">
        <v>115</v>
      </c>
      <c r="J11" s="7"/>
      <c r="K11" s="7"/>
      <c r="L11" s="7"/>
      <c r="M11" s="7"/>
    </row>
    <row r="12" spans="1:13" ht="12.75">
      <c r="A12" s="224" t="s">
        <v>22</v>
      </c>
      <c r="B12" s="225"/>
      <c r="C12" s="225"/>
      <c r="D12" s="225"/>
      <c r="E12" s="225"/>
      <c r="F12" s="225"/>
      <c r="G12" s="225"/>
      <c r="H12" s="226"/>
      <c r="I12" s="1">
        <v>116</v>
      </c>
      <c r="J12" s="53">
        <f>SUM(J13:J15)</f>
        <v>112695628</v>
      </c>
      <c r="K12" s="53">
        <f>SUM(K13:K15)</f>
        <v>41099547</v>
      </c>
      <c r="L12" s="53">
        <f>SUM(L13:L15)</f>
        <v>126397161</v>
      </c>
      <c r="M12" s="53">
        <f>SUM(M13:M15)</f>
        <v>52457200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57870956</v>
      </c>
      <c r="K13" s="7">
        <v>22104927</v>
      </c>
      <c r="L13" s="7">
        <v>50692357</v>
      </c>
      <c r="M13" s="7">
        <f>L13-31768935</f>
        <v>18923422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/>
      <c r="K14" s="7"/>
      <c r="L14" s="7"/>
      <c r="M14" s="7"/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54824672</v>
      </c>
      <c r="K15" s="7">
        <v>18994620</v>
      </c>
      <c r="L15" s="7">
        <v>75704804</v>
      </c>
      <c r="M15" s="7">
        <f>L15-42171026</f>
        <v>33533778</v>
      </c>
    </row>
    <row r="16" spans="1:13" ht="12.75">
      <c r="A16" s="224" t="s">
        <v>23</v>
      </c>
      <c r="B16" s="225"/>
      <c r="C16" s="225"/>
      <c r="D16" s="225"/>
      <c r="E16" s="225"/>
      <c r="F16" s="225"/>
      <c r="G16" s="225"/>
      <c r="H16" s="226"/>
      <c r="I16" s="1">
        <v>120</v>
      </c>
      <c r="J16" s="53">
        <f>SUM(J17:J19)</f>
        <v>114524213</v>
      </c>
      <c r="K16" s="53">
        <f>SUM(K17:K19)</f>
        <v>36853028</v>
      </c>
      <c r="L16" s="53">
        <f>SUM(L17:L19)</f>
        <v>98760415</v>
      </c>
      <c r="M16" s="53">
        <f>SUM(M17:M19)</f>
        <v>32853457</v>
      </c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90526560</v>
      </c>
      <c r="K17" s="7">
        <v>27712903</v>
      </c>
      <c r="L17" s="7">
        <v>79591289</v>
      </c>
      <c r="M17" s="7">
        <f>L17-52978081</f>
        <v>26613208</v>
      </c>
    </row>
    <row r="18" spans="1:13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17567780</v>
      </c>
      <c r="K18" s="7">
        <v>5950414</v>
      </c>
      <c r="L18" s="7">
        <v>14058392</v>
      </c>
      <c r="M18" s="7">
        <f>L18-9431259</f>
        <v>4627133</v>
      </c>
    </row>
    <row r="19" spans="1:13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6429873</v>
      </c>
      <c r="K19" s="7">
        <v>3189711</v>
      </c>
      <c r="L19" s="7">
        <v>5110734</v>
      </c>
      <c r="M19" s="7">
        <f>L19-3497618</f>
        <v>1613116</v>
      </c>
    </row>
    <row r="20" spans="1:13" ht="12.75">
      <c r="A20" s="224" t="s">
        <v>105</v>
      </c>
      <c r="B20" s="225"/>
      <c r="C20" s="225"/>
      <c r="D20" s="225"/>
      <c r="E20" s="225"/>
      <c r="F20" s="225"/>
      <c r="G20" s="225"/>
      <c r="H20" s="226"/>
      <c r="I20" s="1">
        <v>124</v>
      </c>
      <c r="J20" s="133">
        <v>104337694</v>
      </c>
      <c r="K20" s="7">
        <v>32263805</v>
      </c>
      <c r="L20" s="7">
        <v>89016068</v>
      </c>
      <c r="M20" s="7">
        <f>L20-55482608</f>
        <v>33533460</v>
      </c>
    </row>
    <row r="21" spans="1:13" ht="12.75">
      <c r="A21" s="224" t="s">
        <v>106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/>
      <c r="K21" s="7"/>
      <c r="L21" s="7"/>
      <c r="M21" s="7"/>
    </row>
    <row r="22" spans="1:13" ht="12.75">
      <c r="A22" s="224" t="s">
        <v>24</v>
      </c>
      <c r="B22" s="225"/>
      <c r="C22" s="225"/>
      <c r="D22" s="225"/>
      <c r="E22" s="225"/>
      <c r="F22" s="225"/>
      <c r="G22" s="225"/>
      <c r="H22" s="22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130">
        <v>0</v>
      </c>
      <c r="K23" s="7"/>
      <c r="L23" s="7"/>
      <c r="M23" s="7"/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/>
      <c r="K24" s="7"/>
      <c r="L24" s="7"/>
      <c r="M24" s="7"/>
    </row>
    <row r="25" spans="1:13" ht="12.75">
      <c r="A25" s="224" t="s">
        <v>107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/>
      <c r="K25" s="7"/>
      <c r="L25" s="7"/>
      <c r="M25" s="7"/>
    </row>
    <row r="26" spans="1:13" ht="12.75">
      <c r="A26" s="224" t="s">
        <v>50</v>
      </c>
      <c r="B26" s="225"/>
      <c r="C26" s="225"/>
      <c r="D26" s="225"/>
      <c r="E26" s="225"/>
      <c r="F26" s="225"/>
      <c r="G26" s="225"/>
      <c r="H26" s="226"/>
      <c r="I26" s="1">
        <v>130</v>
      </c>
      <c r="J26" s="7">
        <v>56808248</v>
      </c>
      <c r="K26" s="7">
        <v>14158967</v>
      </c>
      <c r="L26" s="7">
        <v>76893303</v>
      </c>
      <c r="M26" s="7">
        <f>L26-44957301</f>
        <v>31936002</v>
      </c>
    </row>
    <row r="27" spans="1:13" ht="12.75">
      <c r="A27" s="224" t="s">
        <v>213</v>
      </c>
      <c r="B27" s="225"/>
      <c r="C27" s="225"/>
      <c r="D27" s="225"/>
      <c r="E27" s="225"/>
      <c r="F27" s="225"/>
      <c r="G27" s="225"/>
      <c r="H27" s="226"/>
      <c r="I27" s="1">
        <v>131</v>
      </c>
      <c r="J27" s="53">
        <f>SUM(J28:J32)</f>
        <v>10579776</v>
      </c>
      <c r="K27" s="53">
        <f>SUM(K28:K32)</f>
        <v>-5591000</v>
      </c>
      <c r="L27" s="53">
        <f>SUM(L28:L32)</f>
        <v>8948780</v>
      </c>
      <c r="M27" s="53">
        <f>SUM(M28:M32)</f>
        <v>1097697</v>
      </c>
    </row>
    <row r="28" spans="1:13" ht="12.75">
      <c r="A28" s="224" t="s">
        <v>227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/>
      <c r="K28" s="7"/>
      <c r="L28" s="7"/>
      <c r="M28" s="7"/>
    </row>
    <row r="29" spans="1:13" ht="12.75">
      <c r="A29" s="224" t="s">
        <v>155</v>
      </c>
      <c r="B29" s="225"/>
      <c r="C29" s="225"/>
      <c r="D29" s="225"/>
      <c r="E29" s="225"/>
      <c r="F29" s="225"/>
      <c r="G29" s="225"/>
      <c r="H29" s="226"/>
      <c r="I29" s="1">
        <v>133</v>
      </c>
      <c r="J29" s="131">
        <v>10579776</v>
      </c>
      <c r="K29" s="7">
        <v>-5591000</v>
      </c>
      <c r="L29" s="7">
        <v>6256852</v>
      </c>
      <c r="M29" s="7">
        <f>L29-5159155</f>
        <v>1097697</v>
      </c>
    </row>
    <row r="30" spans="1:13" ht="12.75">
      <c r="A30" s="224" t="s">
        <v>139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/>
      <c r="K30" s="7"/>
      <c r="L30" s="7">
        <v>2691928</v>
      </c>
      <c r="M30" s="7">
        <f>L30-2691928</f>
        <v>0</v>
      </c>
    </row>
    <row r="31" spans="1:13" ht="12.75">
      <c r="A31" s="224" t="s">
        <v>223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/>
      <c r="K31" s="7"/>
      <c r="L31" s="7"/>
      <c r="M31" s="7"/>
    </row>
    <row r="32" spans="1:13" ht="12.75">
      <c r="A32" s="224" t="s">
        <v>140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/>
      <c r="K32" s="7"/>
      <c r="L32" s="7"/>
      <c r="M32" s="7"/>
    </row>
    <row r="33" spans="1:13" ht="12.75">
      <c r="A33" s="224" t="s">
        <v>214</v>
      </c>
      <c r="B33" s="225"/>
      <c r="C33" s="225"/>
      <c r="D33" s="225"/>
      <c r="E33" s="225"/>
      <c r="F33" s="225"/>
      <c r="G33" s="225"/>
      <c r="H33" s="226"/>
      <c r="I33" s="1">
        <v>137</v>
      </c>
      <c r="J33" s="53">
        <f>SUM(J34:J37)</f>
        <v>48137481</v>
      </c>
      <c r="K33" s="53">
        <f>SUM(K34:K37)</f>
        <v>18409723</v>
      </c>
      <c r="L33" s="53">
        <f>SUM(L34:L37)</f>
        <v>41868135</v>
      </c>
      <c r="M33" s="53">
        <f>SUM(M34:M37)</f>
        <v>14812124</v>
      </c>
    </row>
    <row r="34" spans="1:13" ht="12.75">
      <c r="A34" s="224" t="s">
        <v>66</v>
      </c>
      <c r="B34" s="225"/>
      <c r="C34" s="225"/>
      <c r="D34" s="225"/>
      <c r="E34" s="225"/>
      <c r="F34" s="225"/>
      <c r="G34" s="225"/>
      <c r="H34" s="226"/>
      <c r="I34" s="1">
        <v>138</v>
      </c>
      <c r="J34" s="7"/>
      <c r="K34" s="7"/>
      <c r="L34" s="7"/>
      <c r="M34" s="7"/>
    </row>
    <row r="35" spans="1:13" ht="12.75">
      <c r="A35" s="224" t="s">
        <v>65</v>
      </c>
      <c r="B35" s="225"/>
      <c r="C35" s="225"/>
      <c r="D35" s="225"/>
      <c r="E35" s="225"/>
      <c r="F35" s="225"/>
      <c r="G35" s="225"/>
      <c r="H35" s="226"/>
      <c r="I35" s="1">
        <v>139</v>
      </c>
      <c r="J35" s="132">
        <v>48137481</v>
      </c>
      <c r="K35" s="7">
        <v>18409723</v>
      </c>
      <c r="L35" s="7">
        <v>41868135</v>
      </c>
      <c r="M35" s="7">
        <f>L35-27056011</f>
        <v>14812124</v>
      </c>
    </row>
    <row r="36" spans="1:13" ht="12.75">
      <c r="A36" s="224" t="s">
        <v>224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/>
      <c r="K36" s="7"/>
      <c r="L36" s="7"/>
      <c r="M36" s="7"/>
    </row>
    <row r="37" spans="1:13" ht="12.75">
      <c r="A37" s="224" t="s">
        <v>67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/>
      <c r="K37" s="7"/>
      <c r="L37" s="7"/>
      <c r="M37" s="7"/>
    </row>
    <row r="38" spans="1:13" ht="12.75">
      <c r="A38" s="224" t="s">
        <v>195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/>
      <c r="K38" s="7"/>
      <c r="L38" s="7"/>
      <c r="M38" s="7"/>
    </row>
    <row r="39" spans="1:13" ht="12.75">
      <c r="A39" s="224" t="s">
        <v>196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/>
      <c r="K39" s="7"/>
      <c r="L39" s="7"/>
      <c r="M39" s="7"/>
    </row>
    <row r="40" spans="1:13" ht="12.75">
      <c r="A40" s="224" t="s">
        <v>225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/>
      <c r="K40" s="7"/>
      <c r="L40" s="7"/>
      <c r="M40" s="7"/>
    </row>
    <row r="41" spans="1:13" ht="12.75">
      <c r="A41" s="224" t="s">
        <v>226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/>
      <c r="K41" s="7"/>
      <c r="L41" s="7"/>
      <c r="M41" s="7"/>
    </row>
    <row r="42" spans="1:13" ht="12.75">
      <c r="A42" s="224" t="s">
        <v>215</v>
      </c>
      <c r="B42" s="225"/>
      <c r="C42" s="225"/>
      <c r="D42" s="225"/>
      <c r="E42" s="225"/>
      <c r="F42" s="225"/>
      <c r="G42" s="225"/>
      <c r="H42" s="226"/>
      <c r="I42" s="1">
        <v>146</v>
      </c>
      <c r="J42" s="53">
        <f>J7+J27+J38+J40</f>
        <v>480364731</v>
      </c>
      <c r="K42" s="53">
        <f>K7+K27+K38+K40</f>
        <v>136759407</v>
      </c>
      <c r="L42" s="53">
        <f>L7+L27+L38+L40</f>
        <v>413765095</v>
      </c>
      <c r="M42" s="53">
        <f>M7+M27+M38+M40</f>
        <v>145298042</v>
      </c>
    </row>
    <row r="43" spans="1:13" ht="12.75">
      <c r="A43" s="224" t="s">
        <v>216</v>
      </c>
      <c r="B43" s="225"/>
      <c r="C43" s="225"/>
      <c r="D43" s="225"/>
      <c r="E43" s="225"/>
      <c r="F43" s="225"/>
      <c r="G43" s="225"/>
      <c r="H43" s="226"/>
      <c r="I43" s="1">
        <v>147</v>
      </c>
      <c r="J43" s="53">
        <f>J10+J33+J39+J41</f>
        <v>436503264</v>
      </c>
      <c r="K43" s="53">
        <f>K10+K33+K39+K41</f>
        <v>142785070</v>
      </c>
      <c r="L43" s="53">
        <f>L10+L33+L39+L41</f>
        <v>432935082</v>
      </c>
      <c r="M43" s="53">
        <f>M10+M33+M39+M41</f>
        <v>165592243</v>
      </c>
    </row>
    <row r="44" spans="1:13" ht="12.75">
      <c r="A44" s="224" t="s">
        <v>236</v>
      </c>
      <c r="B44" s="225"/>
      <c r="C44" s="225"/>
      <c r="D44" s="225"/>
      <c r="E44" s="225"/>
      <c r="F44" s="225"/>
      <c r="G44" s="225"/>
      <c r="H44" s="226"/>
      <c r="I44" s="1">
        <v>148</v>
      </c>
      <c r="J44" s="53">
        <f>J42-J43</f>
        <v>43861467</v>
      </c>
      <c r="K44" s="53">
        <f>K42-K43</f>
        <v>-6025663</v>
      </c>
      <c r="L44" s="53">
        <f>L42-L43</f>
        <v>-19169987</v>
      </c>
      <c r="M44" s="53">
        <f>M42-M43</f>
        <v>-20294201</v>
      </c>
    </row>
    <row r="45" spans="1:13" ht="12.75">
      <c r="A45" s="232" t="s">
        <v>218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3">
        <f>IF(J42&gt;J43,J42-J43,0)</f>
        <v>43861467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32" t="s">
        <v>219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3">
        <f>IF(J43&gt;J42,J43-J42,0)</f>
        <v>0</v>
      </c>
      <c r="K46" s="53">
        <f>IF(K43&gt;K42,K43-K42,0)</f>
        <v>6025663</v>
      </c>
      <c r="L46" s="53">
        <f>IF(L43&gt;L42,L43-L42,0)</f>
        <v>19169987</v>
      </c>
      <c r="M46" s="53">
        <f>IF(M43&gt;M42,M43-M42,0)</f>
        <v>20294201</v>
      </c>
    </row>
    <row r="47" spans="1:13" ht="12.75">
      <c r="A47" s="224" t="s">
        <v>217</v>
      </c>
      <c r="B47" s="225"/>
      <c r="C47" s="225"/>
      <c r="D47" s="225"/>
      <c r="E47" s="225"/>
      <c r="F47" s="225"/>
      <c r="G47" s="225"/>
      <c r="H47" s="226"/>
      <c r="I47" s="1">
        <v>151</v>
      </c>
      <c r="J47" s="7"/>
      <c r="K47" s="7"/>
      <c r="L47" s="7"/>
      <c r="M47" s="7"/>
    </row>
    <row r="48" spans="1:13" ht="12.75">
      <c r="A48" s="224" t="s">
        <v>237</v>
      </c>
      <c r="B48" s="225"/>
      <c r="C48" s="225"/>
      <c r="D48" s="225"/>
      <c r="E48" s="225"/>
      <c r="F48" s="225"/>
      <c r="G48" s="225"/>
      <c r="H48" s="226"/>
      <c r="I48" s="1">
        <v>152</v>
      </c>
      <c r="J48" s="53">
        <f>J44-J47</f>
        <v>43861467</v>
      </c>
      <c r="K48" s="53">
        <f>K44-K47</f>
        <v>-6025663</v>
      </c>
      <c r="L48" s="53">
        <f>L44-L47</f>
        <v>-19169987</v>
      </c>
      <c r="M48" s="53">
        <f>M44-M47</f>
        <v>-20294201</v>
      </c>
    </row>
    <row r="49" spans="1:13" ht="12.75">
      <c r="A49" s="232" t="s">
        <v>192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3">
        <f>IF(J48&gt;0,J48,0)</f>
        <v>43861467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63" t="s">
        <v>220</v>
      </c>
      <c r="B50" s="264"/>
      <c r="C50" s="264"/>
      <c r="D50" s="264"/>
      <c r="E50" s="264"/>
      <c r="F50" s="264"/>
      <c r="G50" s="264"/>
      <c r="H50" s="265"/>
      <c r="I50" s="2">
        <v>154</v>
      </c>
      <c r="J50" s="61">
        <f>IF(J48&lt;0,-J48,0)</f>
        <v>0</v>
      </c>
      <c r="K50" s="61">
        <f>IF(K48&lt;0,-K48,0)</f>
        <v>6025663</v>
      </c>
      <c r="L50" s="61">
        <f>IF(L48&lt;0,-L48,0)</f>
        <v>19169987</v>
      </c>
      <c r="M50" s="61">
        <f>IF(M48&lt;0,-M48,0)</f>
        <v>20294201</v>
      </c>
    </row>
    <row r="51" spans="1:13" ht="12.75" customHeight="1">
      <c r="A51" s="213" t="s">
        <v>312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55"/>
      <c r="J52" s="55"/>
      <c r="K52" s="55"/>
      <c r="L52" s="55"/>
      <c r="M52" s="62"/>
    </row>
    <row r="53" spans="1:13" ht="12.75">
      <c r="A53" s="260" t="s">
        <v>234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>
        <v>43391401</v>
      </c>
      <c r="K53" s="7">
        <v>-7316070</v>
      </c>
      <c r="L53" s="7">
        <f>L48-L54</f>
        <v>-20139788</v>
      </c>
      <c r="M53" s="7">
        <f>L53-1665607</f>
        <v>-21805395</v>
      </c>
    </row>
    <row r="54" spans="1:13" ht="12.75">
      <c r="A54" s="260" t="s">
        <v>235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>
        <v>470066</v>
      </c>
      <c r="K54" s="8">
        <v>1290407</v>
      </c>
      <c r="L54" s="8">
        <v>969801</v>
      </c>
      <c r="M54" s="8">
        <f>L54-(-541393)</f>
        <v>1511194</v>
      </c>
    </row>
    <row r="55" spans="1:13" ht="12.75" customHeight="1">
      <c r="A55" s="213" t="s">
        <v>189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35"/>
      <c r="I56" s="9">
        <v>157</v>
      </c>
      <c r="J56" s="6">
        <f>J48</f>
        <v>43861467</v>
      </c>
      <c r="K56" s="6">
        <f>K48</f>
        <v>-6025663</v>
      </c>
      <c r="L56" s="6">
        <f>L48</f>
        <v>-19169987</v>
      </c>
      <c r="M56" s="6">
        <f>M48</f>
        <v>-20294201</v>
      </c>
    </row>
    <row r="57" spans="1:13" ht="12.75">
      <c r="A57" s="224" t="s">
        <v>221</v>
      </c>
      <c r="B57" s="225"/>
      <c r="C57" s="225"/>
      <c r="D57" s="225"/>
      <c r="E57" s="225"/>
      <c r="F57" s="225"/>
      <c r="G57" s="225"/>
      <c r="H57" s="226"/>
      <c r="I57" s="1">
        <v>158</v>
      </c>
      <c r="J57" s="53">
        <f>SUM(J58:J64)</f>
        <v>-79027719</v>
      </c>
      <c r="K57" s="53">
        <f>SUM(K58:K64)</f>
        <v>100609977</v>
      </c>
      <c r="L57" s="53">
        <f>SUM(L58:L64)</f>
        <v>-10258699</v>
      </c>
      <c r="M57" s="53">
        <f>SUM(M58:M64)</f>
        <v>-46517020</v>
      </c>
    </row>
    <row r="58" spans="1:13" ht="12.75">
      <c r="A58" s="224" t="s">
        <v>228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>
        <v>-78955067</v>
      </c>
      <c r="K58" s="7">
        <v>100682629</v>
      </c>
      <c r="L58" s="7">
        <v>-10258699</v>
      </c>
      <c r="M58" s="7">
        <f>L58-36258321</f>
        <v>-46517020</v>
      </c>
    </row>
    <row r="59" spans="1:13" ht="12.75">
      <c r="A59" s="224" t="s">
        <v>229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>
        <v>-72652</v>
      </c>
      <c r="K59" s="7">
        <v>-72652</v>
      </c>
      <c r="L59" s="7"/>
      <c r="M59" s="7"/>
    </row>
    <row r="60" spans="1:13" ht="12.75">
      <c r="A60" s="224" t="s">
        <v>45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/>
      <c r="K60" s="7"/>
      <c r="L60" s="7"/>
      <c r="M60" s="7"/>
    </row>
    <row r="61" spans="1:13" ht="12.75">
      <c r="A61" s="224" t="s">
        <v>230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/>
      <c r="K61" s="7"/>
      <c r="L61" s="7"/>
      <c r="M61" s="7"/>
    </row>
    <row r="62" spans="1:13" ht="12.75">
      <c r="A62" s="224" t="s">
        <v>231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/>
      <c r="K62" s="7"/>
      <c r="L62" s="7"/>
      <c r="M62" s="7"/>
    </row>
    <row r="63" spans="1:13" ht="12.75">
      <c r="A63" s="224" t="s">
        <v>232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/>
      <c r="K63" s="7"/>
      <c r="L63" s="7"/>
      <c r="M63" s="7"/>
    </row>
    <row r="64" spans="1:13" ht="12.75">
      <c r="A64" s="224" t="s">
        <v>233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/>
      <c r="K64" s="7"/>
      <c r="L64" s="7"/>
      <c r="M64" s="7"/>
    </row>
    <row r="65" spans="1:13" ht="12.75">
      <c r="A65" s="224" t="s">
        <v>222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/>
      <c r="K65" s="7"/>
      <c r="L65" s="7"/>
      <c r="M65" s="7"/>
    </row>
    <row r="66" spans="1:13" ht="12.75">
      <c r="A66" s="224" t="s">
        <v>193</v>
      </c>
      <c r="B66" s="225"/>
      <c r="C66" s="225"/>
      <c r="D66" s="225"/>
      <c r="E66" s="225"/>
      <c r="F66" s="225"/>
      <c r="G66" s="225"/>
      <c r="H66" s="226"/>
      <c r="I66" s="1">
        <v>167</v>
      </c>
      <c r="J66" s="53">
        <f>J57-J65</f>
        <v>-79027719</v>
      </c>
      <c r="K66" s="53">
        <f>K57-K65</f>
        <v>100609977</v>
      </c>
      <c r="L66" s="53">
        <f>L57-L65</f>
        <v>-10258699</v>
      </c>
      <c r="M66" s="53">
        <f>M57-M65</f>
        <v>-46517020</v>
      </c>
    </row>
    <row r="67" spans="1:13" ht="12.75">
      <c r="A67" s="224" t="s">
        <v>194</v>
      </c>
      <c r="B67" s="225"/>
      <c r="C67" s="225"/>
      <c r="D67" s="225"/>
      <c r="E67" s="225"/>
      <c r="F67" s="225"/>
      <c r="G67" s="225"/>
      <c r="H67" s="226"/>
      <c r="I67" s="1">
        <v>168</v>
      </c>
      <c r="J67" s="61">
        <f>J56+J66</f>
        <v>-35166252</v>
      </c>
      <c r="K67" s="61">
        <f>K56+K66</f>
        <v>94584314</v>
      </c>
      <c r="L67" s="61">
        <f>L56+L66</f>
        <v>-29428686</v>
      </c>
      <c r="M67" s="61">
        <f>M56+M66</f>
        <v>-66811221</v>
      </c>
    </row>
    <row r="68" spans="1:13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60" t="s">
        <v>234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>
        <v>-35636318</v>
      </c>
      <c r="K70" s="7">
        <v>93293907</v>
      </c>
      <c r="L70" s="7">
        <f>L67-L71</f>
        <v>-30398487</v>
      </c>
      <c r="M70" s="7">
        <f>M67-M71</f>
        <v>-68322415</v>
      </c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>
        <v>470066</v>
      </c>
      <c r="K71" s="8">
        <v>1290407</v>
      </c>
      <c r="L71" s="8">
        <v>969801</v>
      </c>
      <c r="M71" s="8">
        <f>L71-(-541393)</f>
        <v>1511194</v>
      </c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2">
      <selection activeCell="K28" sqref="K28"/>
    </sheetView>
  </sheetViews>
  <sheetFormatPr defaultColWidth="9.140625" defaultRowHeight="12.75"/>
  <cols>
    <col min="1" max="7" width="9.140625" style="52" customWidth="1"/>
    <col min="8" max="8" width="6.57421875" style="52" customWidth="1"/>
    <col min="9" max="9" width="7.7109375" style="52" customWidth="1"/>
    <col min="10" max="10" width="10.1406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76" t="s">
        <v>164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340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338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3.25">
      <c r="A4" s="278" t="s">
        <v>59</v>
      </c>
      <c r="B4" s="278"/>
      <c r="C4" s="278"/>
      <c r="D4" s="278"/>
      <c r="E4" s="278"/>
      <c r="F4" s="278"/>
      <c r="G4" s="278"/>
      <c r="H4" s="278"/>
      <c r="I4" s="66" t="s">
        <v>279</v>
      </c>
      <c r="J4" s="67" t="s">
        <v>319</v>
      </c>
      <c r="K4" s="67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8">
        <v>2</v>
      </c>
      <c r="J5" s="69" t="s">
        <v>283</v>
      </c>
      <c r="K5" s="69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43861467</v>
      </c>
      <c r="K7" s="7">
        <v>-19169987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104337694</v>
      </c>
      <c r="K8" s="7">
        <v>89016068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5"/>
      <c r="K12" s="7"/>
    </row>
    <row r="13" spans="1:11" ht="12.75">
      <c r="A13" s="224" t="s">
        <v>157</v>
      </c>
      <c r="B13" s="225"/>
      <c r="C13" s="225"/>
      <c r="D13" s="225"/>
      <c r="E13" s="225"/>
      <c r="F13" s="225"/>
      <c r="G13" s="225"/>
      <c r="H13" s="225"/>
      <c r="I13" s="1">
        <v>7</v>
      </c>
      <c r="J13" s="64">
        <f>SUM(J7:J12)</f>
        <v>148199161</v>
      </c>
      <c r="K13" s="53">
        <f>SUM(K7:K12)</f>
        <v>69846081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9306071</v>
      </c>
      <c r="K14" s="7">
        <v>34369777</v>
      </c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1459114</v>
      </c>
      <c r="K15" s="7">
        <v>9124466</v>
      </c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7650587</v>
      </c>
      <c r="K16" s="7">
        <v>21554011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53950066</v>
      </c>
      <c r="K17" s="7">
        <v>16804562</v>
      </c>
    </row>
    <row r="18" spans="1:11" ht="12.75">
      <c r="A18" s="224" t="s">
        <v>158</v>
      </c>
      <c r="B18" s="225"/>
      <c r="C18" s="225"/>
      <c r="D18" s="225"/>
      <c r="E18" s="225"/>
      <c r="F18" s="225"/>
      <c r="G18" s="225"/>
      <c r="H18" s="225"/>
      <c r="I18" s="1">
        <v>12</v>
      </c>
      <c r="J18" s="64">
        <f>SUM(J14:J17)</f>
        <v>72365838</v>
      </c>
      <c r="K18" s="53">
        <f>SUM(K14:K17)</f>
        <v>81852816</v>
      </c>
    </row>
    <row r="19" spans="1:11" ht="12.75">
      <c r="A19" s="224" t="s">
        <v>36</v>
      </c>
      <c r="B19" s="225"/>
      <c r="C19" s="225"/>
      <c r="D19" s="225"/>
      <c r="E19" s="225"/>
      <c r="F19" s="225"/>
      <c r="G19" s="225"/>
      <c r="H19" s="225"/>
      <c r="I19" s="1">
        <v>13</v>
      </c>
      <c r="J19" s="64">
        <f>IF(J13&gt;J18,J13-J18,0)</f>
        <v>75833323</v>
      </c>
      <c r="K19" s="53">
        <f>IF(K13&gt;K18,K13-K18,0)</f>
        <v>0</v>
      </c>
    </row>
    <row r="20" spans="1:11" ht="12.75">
      <c r="A20" s="224" t="s">
        <v>37</v>
      </c>
      <c r="B20" s="225"/>
      <c r="C20" s="225"/>
      <c r="D20" s="225"/>
      <c r="E20" s="225"/>
      <c r="F20" s="225"/>
      <c r="G20" s="225"/>
      <c r="H20" s="225"/>
      <c r="I20" s="1">
        <v>14</v>
      </c>
      <c r="J20" s="64">
        <f>IF(J18&gt;J13,J18-J13,0)</f>
        <v>0</v>
      </c>
      <c r="K20" s="53">
        <f>IF(K18&gt;K13,K18-K13,0)</f>
        <v>12006735</v>
      </c>
    </row>
    <row r="21" spans="1:11" ht="12.75">
      <c r="A21" s="213" t="s">
        <v>159</v>
      </c>
      <c r="B21" s="214"/>
      <c r="C21" s="214"/>
      <c r="D21" s="214"/>
      <c r="E21" s="214"/>
      <c r="F21" s="214"/>
      <c r="G21" s="214"/>
      <c r="H21" s="214"/>
      <c r="I21" s="270"/>
      <c r="J21" s="270"/>
      <c r="K21" s="271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154835400</v>
      </c>
      <c r="K22" s="7">
        <v>146951126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843054</v>
      </c>
      <c r="K24" s="7">
        <v>1284655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>
        <v>19595</v>
      </c>
      <c r="K25" s="7">
        <v>2739670</v>
      </c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4" t="s">
        <v>168</v>
      </c>
      <c r="B27" s="225"/>
      <c r="C27" s="225"/>
      <c r="D27" s="225"/>
      <c r="E27" s="225"/>
      <c r="F27" s="225"/>
      <c r="G27" s="225"/>
      <c r="H27" s="225"/>
      <c r="I27" s="1">
        <v>20</v>
      </c>
      <c r="J27" s="64">
        <f>SUM(J22:J26)</f>
        <v>155698049</v>
      </c>
      <c r="K27" s="53">
        <f>SUM(K22:K26)</f>
        <v>150975451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134">
        <v>28686943</v>
      </c>
      <c r="K28" s="7">
        <v>727804461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64">
        <v>28686943</v>
      </c>
      <c r="K31" s="53">
        <f>SUM(K28:K30)</f>
        <v>727804461</v>
      </c>
    </row>
    <row r="32" spans="1:11" ht="12.75">
      <c r="A32" s="224" t="s">
        <v>38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4">
        <f>IF(J27&gt;J31,J27-J31,0)</f>
        <v>127011106</v>
      </c>
      <c r="K32" s="53">
        <f>IF(K27&gt;K31,K27-K31,0)</f>
        <v>0</v>
      </c>
    </row>
    <row r="33" spans="1:11" ht="12.75">
      <c r="A33" s="224" t="s">
        <v>39</v>
      </c>
      <c r="B33" s="225"/>
      <c r="C33" s="225"/>
      <c r="D33" s="225"/>
      <c r="E33" s="225"/>
      <c r="F33" s="225"/>
      <c r="G33" s="225"/>
      <c r="H33" s="225"/>
      <c r="I33" s="1">
        <v>26</v>
      </c>
      <c r="J33" s="64">
        <f>IF(J31&gt;J27,J31-J27,0)</f>
        <v>0</v>
      </c>
      <c r="K33" s="53">
        <f>IF(K31&gt;K27,K31-K27,0)</f>
        <v>576829010</v>
      </c>
    </row>
    <row r="34" spans="1:11" ht="12.75">
      <c r="A34" s="213" t="s">
        <v>160</v>
      </c>
      <c r="B34" s="214"/>
      <c r="C34" s="214"/>
      <c r="D34" s="214"/>
      <c r="E34" s="214"/>
      <c r="F34" s="214"/>
      <c r="G34" s="214"/>
      <c r="H34" s="214"/>
      <c r="I34" s="270"/>
      <c r="J34" s="270"/>
      <c r="K34" s="271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/>
      <c r="K35" s="7"/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2233912</v>
      </c>
      <c r="K36" s="7">
        <v>590558701</v>
      </c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4" t="s">
        <v>68</v>
      </c>
      <c r="B38" s="225"/>
      <c r="C38" s="225"/>
      <c r="D38" s="225"/>
      <c r="E38" s="225"/>
      <c r="F38" s="225"/>
      <c r="G38" s="225"/>
      <c r="H38" s="225"/>
      <c r="I38" s="1">
        <v>30</v>
      </c>
      <c r="J38" s="64">
        <f>SUM(J35:J37)</f>
        <v>2233912</v>
      </c>
      <c r="K38" s="53">
        <f>SUM(K35:K37)</f>
        <v>590558701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134">
        <v>194508227</v>
      </c>
      <c r="K39" s="134">
        <v>161041010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>
        <v>406381</v>
      </c>
      <c r="K40" s="7">
        <v>25430</v>
      </c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>
        <v>3055736</v>
      </c>
    </row>
    <row r="44" spans="1:11" ht="12.75">
      <c r="A44" s="224" t="s">
        <v>69</v>
      </c>
      <c r="B44" s="225"/>
      <c r="C44" s="225"/>
      <c r="D44" s="225"/>
      <c r="E44" s="225"/>
      <c r="F44" s="225"/>
      <c r="G44" s="225"/>
      <c r="H44" s="225"/>
      <c r="I44" s="1">
        <v>36</v>
      </c>
      <c r="J44" s="64">
        <f>SUM(J39:J43)</f>
        <v>194914608</v>
      </c>
      <c r="K44" s="53">
        <f>SUM(K39:K43)</f>
        <v>164122176</v>
      </c>
    </row>
    <row r="45" spans="1:11" ht="12.75">
      <c r="A45" s="224" t="s">
        <v>17</v>
      </c>
      <c r="B45" s="225"/>
      <c r="C45" s="225"/>
      <c r="D45" s="225"/>
      <c r="E45" s="225"/>
      <c r="F45" s="225"/>
      <c r="G45" s="225"/>
      <c r="H45" s="225"/>
      <c r="I45" s="1">
        <v>37</v>
      </c>
      <c r="J45" s="64">
        <f>IF(J38&gt;J44,J38-J44,0)</f>
        <v>0</v>
      </c>
      <c r="K45" s="53">
        <f>IF(K38&gt;K44,K38-K44,0)</f>
        <v>426436525</v>
      </c>
    </row>
    <row r="46" spans="1:11" ht="12.75">
      <c r="A46" s="224" t="s">
        <v>18</v>
      </c>
      <c r="B46" s="225"/>
      <c r="C46" s="225"/>
      <c r="D46" s="225"/>
      <c r="E46" s="225"/>
      <c r="F46" s="225"/>
      <c r="G46" s="225"/>
      <c r="H46" s="225"/>
      <c r="I46" s="1">
        <v>38</v>
      </c>
      <c r="J46" s="64">
        <f>IF(J44&gt;J38,J44-J38,0)</f>
        <v>192680696</v>
      </c>
      <c r="K46" s="53">
        <f>IF(K44&gt;K38,K44-K38,0)</f>
        <v>0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v>10163733</v>
      </c>
      <c r="K47" s="53">
        <f>IF(K19-K20+K32-K33+K45-K46&gt;0,K19-K20+K32-K33+K45-K46,0)</f>
        <v>0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J46</f>
        <v>192680696</v>
      </c>
      <c r="K48" s="53">
        <f>IF(K20-K19+K33-K32+K46-K45&gt;0,K20-K19+K33-K32+K46-K45,0)</f>
        <v>162399220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136">
        <v>279395391</v>
      </c>
      <c r="K49" s="135">
        <v>311037782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>
        <v>10163733</v>
      </c>
      <c r="K50" s="7"/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>
        <f>K48</f>
        <v>162399220</v>
      </c>
    </row>
    <row r="52" spans="1:11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137">
        <f>J49+J50-J51</f>
        <v>289559124</v>
      </c>
      <c r="K52" s="138">
        <f>K49+K50-K51</f>
        <v>148638562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6" t="s">
        <v>197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5" t="s">
        <v>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84" t="s">
        <v>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33.75">
      <c r="A4" s="278" t="s">
        <v>59</v>
      </c>
      <c r="B4" s="278"/>
      <c r="C4" s="278"/>
      <c r="D4" s="278"/>
      <c r="E4" s="278"/>
      <c r="F4" s="278"/>
      <c r="G4" s="278"/>
      <c r="H4" s="278"/>
      <c r="I4" s="66" t="s">
        <v>279</v>
      </c>
      <c r="J4" s="67" t="s">
        <v>319</v>
      </c>
      <c r="K4" s="67" t="s">
        <v>320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72">
        <v>2</v>
      </c>
      <c r="J5" s="73" t="s">
        <v>283</v>
      </c>
      <c r="K5" s="73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4" t="s">
        <v>198</v>
      </c>
      <c r="B12" s="225"/>
      <c r="C12" s="225"/>
      <c r="D12" s="225"/>
      <c r="E12" s="225"/>
      <c r="F12" s="225"/>
      <c r="G12" s="225"/>
      <c r="H12" s="22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4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6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70"/>
      <c r="J22" s="270"/>
      <c r="K22" s="271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70">
        <v>0</v>
      </c>
      <c r="J35" s="270"/>
      <c r="K35" s="271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4" t="s">
        <v>162</v>
      </c>
      <c r="B46" s="225"/>
      <c r="C46" s="225"/>
      <c r="D46" s="225"/>
      <c r="E46" s="225"/>
      <c r="F46" s="225"/>
      <c r="G46" s="225"/>
      <c r="H46" s="22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4" t="s">
        <v>163</v>
      </c>
      <c r="B47" s="225"/>
      <c r="C47" s="225"/>
      <c r="D47" s="225"/>
      <c r="E47" s="225"/>
      <c r="F47" s="225"/>
      <c r="G47" s="225"/>
      <c r="H47" s="22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4" t="s">
        <v>161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6" t="s">
        <v>177</v>
      </c>
      <c r="B53" s="237"/>
      <c r="C53" s="237"/>
      <c r="D53" s="237"/>
      <c r="E53" s="237"/>
      <c r="F53" s="237"/>
      <c r="G53" s="237"/>
      <c r="H53" s="23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140625" style="76" customWidth="1"/>
    <col min="9" max="9" width="8.00390625" style="76" customWidth="1"/>
    <col min="10" max="10" width="10.140625" style="76" customWidth="1"/>
    <col min="11" max="11" width="10.8515625" style="76" customWidth="1"/>
    <col min="12" max="16384" width="9.140625" style="76" customWidth="1"/>
  </cols>
  <sheetData>
    <row r="1" spans="1:12" ht="12.75">
      <c r="A1" s="301" t="s">
        <v>281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75"/>
    </row>
    <row r="2" spans="1:12" ht="15.75">
      <c r="A2" s="42"/>
      <c r="B2" s="74"/>
      <c r="C2" s="286" t="s">
        <v>282</v>
      </c>
      <c r="D2" s="286"/>
      <c r="E2" s="77">
        <v>40909</v>
      </c>
      <c r="F2" s="43" t="s">
        <v>250</v>
      </c>
      <c r="G2" s="287">
        <v>41182</v>
      </c>
      <c r="H2" s="288"/>
      <c r="I2" s="74"/>
      <c r="J2" s="74"/>
      <c r="K2" s="74"/>
      <c r="L2" s="78"/>
    </row>
    <row r="3" spans="1:11" ht="23.25">
      <c r="A3" s="289" t="s">
        <v>59</v>
      </c>
      <c r="B3" s="289"/>
      <c r="C3" s="289"/>
      <c r="D3" s="289"/>
      <c r="E3" s="289"/>
      <c r="F3" s="289"/>
      <c r="G3" s="289"/>
      <c r="H3" s="289"/>
      <c r="I3" s="81" t="s">
        <v>305</v>
      </c>
      <c r="J3" s="82" t="s">
        <v>150</v>
      </c>
      <c r="K3" s="82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283</v>
      </c>
      <c r="K4" s="83" t="s">
        <v>284</v>
      </c>
    </row>
    <row r="5" spans="1:11" ht="12.75">
      <c r="A5" s="291" t="s">
        <v>285</v>
      </c>
      <c r="B5" s="292"/>
      <c r="C5" s="292"/>
      <c r="D5" s="292"/>
      <c r="E5" s="292"/>
      <c r="F5" s="292"/>
      <c r="G5" s="292"/>
      <c r="H5" s="292"/>
      <c r="I5" s="44">
        <v>1</v>
      </c>
      <c r="J5" s="45">
        <v>418656000</v>
      </c>
      <c r="K5" s="45">
        <v>418656000</v>
      </c>
    </row>
    <row r="6" spans="1:11" ht="12.75">
      <c r="A6" s="291" t="s">
        <v>286</v>
      </c>
      <c r="B6" s="292"/>
      <c r="C6" s="292"/>
      <c r="D6" s="292"/>
      <c r="E6" s="292"/>
      <c r="F6" s="292"/>
      <c r="G6" s="292"/>
      <c r="H6" s="292"/>
      <c r="I6" s="44">
        <v>2</v>
      </c>
      <c r="J6" s="46">
        <v>88080085</v>
      </c>
      <c r="K6" s="46">
        <v>88080085</v>
      </c>
    </row>
    <row r="7" spans="1:11" ht="12.75">
      <c r="A7" s="291" t="s">
        <v>287</v>
      </c>
      <c r="B7" s="292"/>
      <c r="C7" s="292"/>
      <c r="D7" s="292"/>
      <c r="E7" s="292"/>
      <c r="F7" s="292"/>
      <c r="G7" s="292"/>
      <c r="H7" s="292"/>
      <c r="I7" s="44">
        <v>3</v>
      </c>
      <c r="J7" s="46">
        <v>22756428</v>
      </c>
      <c r="K7" s="46">
        <v>22756428</v>
      </c>
    </row>
    <row r="8" spans="1:11" ht="12.75">
      <c r="A8" s="291" t="s">
        <v>288</v>
      </c>
      <c r="B8" s="292"/>
      <c r="C8" s="292"/>
      <c r="D8" s="292"/>
      <c r="E8" s="292"/>
      <c r="F8" s="292"/>
      <c r="G8" s="292"/>
      <c r="H8" s="292"/>
      <c r="I8" s="44">
        <v>4</v>
      </c>
      <c r="J8" s="46">
        <v>1020503967</v>
      </c>
      <c r="K8" s="46">
        <v>1040258382</v>
      </c>
    </row>
    <row r="9" spans="1:11" ht="12.75">
      <c r="A9" s="291" t="s">
        <v>289</v>
      </c>
      <c r="B9" s="292"/>
      <c r="C9" s="292"/>
      <c r="D9" s="292"/>
      <c r="E9" s="292"/>
      <c r="F9" s="292"/>
      <c r="G9" s="292"/>
      <c r="H9" s="292"/>
      <c r="I9" s="44">
        <v>5</v>
      </c>
      <c r="J9" s="46">
        <v>15507274</v>
      </c>
      <c r="K9" s="46">
        <v>-20139788</v>
      </c>
    </row>
    <row r="10" spans="1:11" ht="12.75">
      <c r="A10" s="291" t="s">
        <v>290</v>
      </c>
      <c r="B10" s="292"/>
      <c r="C10" s="292"/>
      <c r="D10" s="292"/>
      <c r="E10" s="292"/>
      <c r="F10" s="292"/>
      <c r="G10" s="292"/>
      <c r="H10" s="292"/>
      <c r="I10" s="44">
        <v>6</v>
      </c>
      <c r="J10" s="46">
        <v>0</v>
      </c>
      <c r="K10" s="46"/>
    </row>
    <row r="11" spans="1:11" ht="12.75">
      <c r="A11" s="291" t="s">
        <v>291</v>
      </c>
      <c r="B11" s="292"/>
      <c r="C11" s="292"/>
      <c r="D11" s="292"/>
      <c r="E11" s="292"/>
      <c r="F11" s="292"/>
      <c r="G11" s="292"/>
      <c r="H11" s="292"/>
      <c r="I11" s="44">
        <v>7</v>
      </c>
      <c r="J11" s="46">
        <v>0</v>
      </c>
      <c r="K11" s="46"/>
    </row>
    <row r="12" spans="1:11" ht="12.75">
      <c r="A12" s="291" t="s">
        <v>292</v>
      </c>
      <c r="B12" s="292"/>
      <c r="C12" s="292"/>
      <c r="D12" s="292"/>
      <c r="E12" s="292"/>
      <c r="F12" s="292"/>
      <c r="G12" s="292"/>
      <c r="H12" s="292"/>
      <c r="I12" s="44">
        <v>8</v>
      </c>
      <c r="J12" s="46">
        <v>3270824</v>
      </c>
      <c r="K12" s="46">
        <v>3270824</v>
      </c>
    </row>
    <row r="13" spans="1:11" ht="12.75">
      <c r="A13" s="291" t="s">
        <v>293</v>
      </c>
      <c r="B13" s="292"/>
      <c r="C13" s="292"/>
      <c r="D13" s="292"/>
      <c r="E13" s="292"/>
      <c r="F13" s="292"/>
      <c r="G13" s="292"/>
      <c r="H13" s="292"/>
      <c r="I13" s="44">
        <v>9</v>
      </c>
      <c r="J13" s="46"/>
      <c r="K13" s="46"/>
    </row>
    <row r="14" spans="1:11" ht="12.75">
      <c r="A14" s="293" t="s">
        <v>294</v>
      </c>
      <c r="B14" s="294"/>
      <c r="C14" s="294"/>
      <c r="D14" s="294"/>
      <c r="E14" s="294"/>
      <c r="F14" s="294"/>
      <c r="G14" s="294"/>
      <c r="H14" s="294"/>
      <c r="I14" s="44">
        <v>10</v>
      </c>
      <c r="J14" s="79">
        <f>SUM(J5:J13)</f>
        <v>1568774578</v>
      </c>
      <c r="K14" s="79">
        <f>SUM(K5:K13)</f>
        <v>1552881931</v>
      </c>
    </row>
    <row r="15" spans="1:11" ht="12.75">
      <c r="A15" s="291" t="s">
        <v>295</v>
      </c>
      <c r="B15" s="292"/>
      <c r="C15" s="292"/>
      <c r="D15" s="292"/>
      <c r="E15" s="292"/>
      <c r="F15" s="292"/>
      <c r="G15" s="292"/>
      <c r="H15" s="292"/>
      <c r="I15" s="44">
        <v>11</v>
      </c>
      <c r="J15" s="46">
        <v>10715996</v>
      </c>
      <c r="K15" s="46">
        <v>-10258699</v>
      </c>
    </row>
    <row r="16" spans="1:11" ht="12.75">
      <c r="A16" s="291" t="s">
        <v>296</v>
      </c>
      <c r="B16" s="292"/>
      <c r="C16" s="292"/>
      <c r="D16" s="292"/>
      <c r="E16" s="292"/>
      <c r="F16" s="292"/>
      <c r="G16" s="292"/>
      <c r="H16" s="292"/>
      <c r="I16" s="44">
        <v>12</v>
      </c>
      <c r="J16" s="46"/>
      <c r="K16" s="46"/>
    </row>
    <row r="17" spans="1:11" ht="12.75">
      <c r="A17" s="291" t="s">
        <v>297</v>
      </c>
      <c r="B17" s="292"/>
      <c r="C17" s="292"/>
      <c r="D17" s="292"/>
      <c r="E17" s="292"/>
      <c r="F17" s="292"/>
      <c r="G17" s="292"/>
      <c r="H17" s="292"/>
      <c r="I17" s="44">
        <v>13</v>
      </c>
      <c r="J17" s="46"/>
      <c r="K17" s="46"/>
    </row>
    <row r="18" spans="1:11" ht="12.75">
      <c r="A18" s="291" t="s">
        <v>298</v>
      </c>
      <c r="B18" s="292"/>
      <c r="C18" s="292"/>
      <c r="D18" s="292"/>
      <c r="E18" s="292"/>
      <c r="F18" s="292"/>
      <c r="G18" s="292"/>
      <c r="H18" s="292"/>
      <c r="I18" s="44">
        <v>14</v>
      </c>
      <c r="J18" s="46"/>
      <c r="K18" s="46"/>
    </row>
    <row r="19" spans="1:11" ht="12.75">
      <c r="A19" s="291" t="s">
        <v>299</v>
      </c>
      <c r="B19" s="292"/>
      <c r="C19" s="292"/>
      <c r="D19" s="292"/>
      <c r="E19" s="292"/>
      <c r="F19" s="292"/>
      <c r="G19" s="292"/>
      <c r="H19" s="292"/>
      <c r="I19" s="44">
        <v>15</v>
      </c>
      <c r="J19" s="46"/>
      <c r="K19" s="46"/>
    </row>
    <row r="20" spans="1:11" ht="12.75">
      <c r="A20" s="291" t="s">
        <v>300</v>
      </c>
      <c r="B20" s="292"/>
      <c r="C20" s="292"/>
      <c r="D20" s="292"/>
      <c r="E20" s="292"/>
      <c r="F20" s="292"/>
      <c r="G20" s="292"/>
      <c r="H20" s="292"/>
      <c r="I20" s="44">
        <v>16</v>
      </c>
      <c r="J20" s="46"/>
      <c r="K20" s="46"/>
    </row>
    <row r="21" spans="1:11" ht="12.75">
      <c r="A21" s="293" t="s">
        <v>301</v>
      </c>
      <c r="B21" s="294"/>
      <c r="C21" s="294"/>
      <c r="D21" s="294"/>
      <c r="E21" s="294"/>
      <c r="F21" s="294"/>
      <c r="G21" s="294"/>
      <c r="H21" s="294"/>
      <c r="I21" s="44">
        <v>17</v>
      </c>
      <c r="J21" s="80">
        <f>SUM(J15:J20)</f>
        <v>10715996</v>
      </c>
      <c r="K21" s="80">
        <f>SUM(K15:K20)</f>
        <v>-10258699</v>
      </c>
    </row>
    <row r="22" spans="1:11" ht="12.75">
      <c r="A22" s="303"/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ht="12.75">
      <c r="A23" s="295" t="s">
        <v>302</v>
      </c>
      <c r="B23" s="296"/>
      <c r="C23" s="296"/>
      <c r="D23" s="296"/>
      <c r="E23" s="296"/>
      <c r="F23" s="296"/>
      <c r="G23" s="296"/>
      <c r="H23" s="296"/>
      <c r="I23" s="47">
        <v>18</v>
      </c>
      <c r="J23" s="45">
        <v>1579490574</v>
      </c>
      <c r="K23" s="45">
        <f>Bilanca!K118</f>
        <v>1542623232</v>
      </c>
    </row>
    <row r="24" spans="1:11" ht="17.25" customHeight="1">
      <c r="A24" s="297" t="s">
        <v>303</v>
      </c>
      <c r="B24" s="298"/>
      <c r="C24" s="298"/>
      <c r="D24" s="298"/>
      <c r="E24" s="298"/>
      <c r="F24" s="298"/>
      <c r="G24" s="298"/>
      <c r="H24" s="298"/>
      <c r="I24" s="48">
        <v>19</v>
      </c>
      <c r="J24" s="7">
        <v>12453563</v>
      </c>
      <c r="K24" s="80">
        <f>Bilanca!K119</f>
        <v>13423365</v>
      </c>
    </row>
    <row r="25" spans="1:11" ht="30" customHeight="1">
      <c r="A25" s="299" t="s">
        <v>304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7" t="s">
        <v>280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8" t="s">
        <v>316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Mirjana Memed</cp:lastModifiedBy>
  <cp:lastPrinted>2012-10-19T08:21:15Z</cp:lastPrinted>
  <dcterms:created xsi:type="dcterms:W3CDTF">2008-10-17T11:51:54Z</dcterms:created>
  <dcterms:modified xsi:type="dcterms:W3CDTF">2012-10-19T09:40:03Z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