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19\Objave rezultata\Q1 2019\"/>
    </mc:Choice>
  </mc:AlternateContent>
  <xr:revisionPtr revIDLastSave="0" documentId="13_ncr:1_{E9BE5670-4827-485A-9658-6B1E2B5E1101}" xr6:coauthVersionLast="36" xr6:coauthVersionMax="36" xr10:uidLastSave="{00000000-0000-0000-0000-000000000000}"/>
  <bookViews>
    <workbookView xWindow="0" yWindow="0" windowWidth="23040" windowHeight="10455" tabRatio="828"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3" i="22" l="1"/>
  <c r="H8" i="20" l="1"/>
  <c r="Q15" i="22" l="1"/>
  <c r="T35" i="22"/>
  <c r="S35" i="22"/>
  <c r="N35" i="22"/>
  <c r="V11" i="22"/>
  <c r="T11" i="22"/>
  <c r="T39" i="22"/>
  <c r="V39" i="22"/>
  <c r="V35" i="22"/>
  <c r="Q35" i="22"/>
  <c r="L35" i="22"/>
  <c r="I35" i="22"/>
  <c r="H35" i="22"/>
  <c r="I17" i="20" l="1"/>
  <c r="I10" i="20" l="1"/>
  <c r="H10" i="20"/>
  <c r="I8" i="20"/>
  <c r="K25" i="19"/>
  <c r="J25"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34" i="21" l="1"/>
  <c r="H57" i="20"/>
  <c r="H59" i="20" s="1"/>
  <c r="K60" i="19"/>
  <c r="K14" i="19"/>
  <c r="K61" i="19" s="1"/>
  <c r="K64" i="19" s="1"/>
  <c r="I75" i="18"/>
  <c r="I131" i="18" s="1"/>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K62" i="19" l="1"/>
  <c r="K63" i="19"/>
  <c r="K67" i="19"/>
  <c r="K66" i="19"/>
  <c r="K68" i="19"/>
  <c r="H64" i="19"/>
  <c r="I72" i="18"/>
  <c r="I63" i="19"/>
  <c r="I64" i="19"/>
  <c r="I62" i="19"/>
  <c r="H62" i="19"/>
  <c r="H68" i="19" s="1"/>
  <c r="H63" i="19"/>
  <c r="J62" i="19"/>
  <c r="J66" i="19" s="1"/>
  <c r="J64" i="19"/>
  <c r="H66" i="19"/>
  <c r="H67" i="19" l="1"/>
  <c r="I66" i="19"/>
  <c r="I68" i="19"/>
  <c r="I67" i="19"/>
  <c r="J67" i="19"/>
  <c r="J68" i="19"/>
</calcChain>
</file>

<file path=xl/sharedStrings.xml><?xml version="1.0" encoding="utf-8"?>
<sst xmlns="http://schemas.openxmlformats.org/spreadsheetml/2006/main" count="535" uniqueCount="465">
  <si>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</si>
  <si>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</si>
  <si>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</si>
  <si>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</si>
  <si>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</si>
  <si>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</si>
  <si>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</si>
  <si>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</si>
  <si>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</si>
  <si>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</si>
  <si>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</si>
  <si>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</si>
  <si>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</si>
  <si>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</si>
  <si>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</si>
  <si>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</si>
  <si>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</si>
  <si>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</si>
  <si>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</si>
  <si>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</si>
  <si>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</si>
  <si>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</si>
  <si>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</si>
  <si>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</si>
  <si>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</si>
  <si>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</si>
  <si>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</si>
  <si>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</si>
  <si>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</si>
  <si>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</si>
  <si>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</si>
  <si>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</si>
  <si>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</si>
  <si>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</si>
  <si>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</si>
  <si>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</si>
  <si>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</si>
  <si>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</si>
  <si>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</si>
  <si>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</si>
  <si>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</si>
  <si>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</si>
  <si>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</si>
  <si>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</si>
  <si>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</si>
  <si>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</si>
  <si>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</si>
  <si>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</si>
  <si>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</si>
  <si>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</si>
  <si>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</si>
  <si>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</si>
  <si>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</si>
  <si>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</si>
  <si>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</si>
  <si>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</si>
  <si>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</si>
  <si>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</si>
  <si>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</si>
  <si>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</si>
  <si>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</si>
  <si>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</si>
  <si>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</si>
  <si>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</si>
  <si>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</si>
  <si>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</si>
  <si>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</si>
  <si>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</si>
  <si>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</si>
  <si>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</si>
  <si>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</si>
  <si>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</si>
  <si>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</si>
  <si>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</si>
  <si>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</si>
  <si>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</si>
  <si>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</si>
  <si>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</si>
  <si>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</si>
  <si>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</si>
  <si>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</si>
  <si>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</si>
  <si>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</si>
  <si>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</si>
  <si>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</si>
  <si>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</si>
  <si>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</si>
  <si>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</si>
  <si>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</si>
  <si>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</si>
  <si>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</si>
  <si>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</si>
  <si>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</si>
  <si>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</si>
  <si>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</si>
  <si>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</si>
  <si>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</si>
  <si>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</si>
  <si>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</si>
  <si>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</si>
  <si>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</si>
  <si>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</si>
  <si>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</si>
  <si>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</si>
  <si>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</si>
  <si>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</si>
  <si>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</si>
  <si>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</si>
  <si>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</si>
  <si>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</si>
  <si>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</si>
  <si>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</si>
  <si>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</si>
  <si>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</si>
  <si>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</si>
  <si>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</si>
  <si>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</si>
  <si>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</si>
  <si>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</si>
  <si>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</si>
  <si>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</si>
  <si>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</si>
  <si>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</si>
  <si>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</si>
  <si>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</si>
  <si>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</si>
  <si>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</si>
  <si>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</si>
  <si>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</si>
  <si>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</si>
  <si>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</si>
  <si>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</si>
  <si>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</si>
  <si>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</si>
  <si>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</si>
  <si>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</si>
  <si>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</si>
  <si>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</si>
  <si>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</si>
  <si>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</si>
  <si>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</si>
  <si>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</si>
  <si>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</si>
  <si>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</si>
  <si>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</si>
  <si>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</si>
  <si>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</si>
  <si>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</si>
  <si>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</si>
  <si>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</si>
  <si>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</si>
  <si>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</si>
  <si>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</si>
  <si>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</si>
  <si>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</si>
  <si>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</si>
  <si>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</si>
  <si>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</si>
  <si>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</si>
  <si>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</si>
  <si>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</si>
  <si>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</si>
  <si>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</si>
  <si>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</si>
  <si>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</si>
  <si>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</si>
  <si>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</si>
  <si>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</si>
  <si>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</si>
  <si>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</si>
  <si>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</si>
  <si>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</si>
  <si>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</si>
  <si>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</si>
  <si>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</si>
  <si>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</si>
  <si>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</si>
  <si>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</si>
  <si>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</si>
  <si>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</si>
  <si>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</si>
  <si>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</si>
  <si>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</si>
  <si>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</si>
  <si>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</si>
  <si>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</si>
  <si>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</si>
  <si>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</si>
  <si>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</si>
  <si>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</si>
  <si>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</si>
  <si>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</si>
  <si>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</si>
  <si>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</si>
  <si>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</si>
  <si>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</si>
  <si>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</si>
  <si>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</si>
  <si>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</si>
  <si>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</si>
  <si>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</si>
  <si>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</si>
  <si>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</si>
  <si>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</si>
  <si>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</si>
  <si>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</si>
  <si>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</si>
  <si>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</si>
  <si>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</si>
  <si>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</si>
  <si>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</si>
  <si>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</si>
  <si>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</si>
  <si>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</si>
  <si>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</si>
  <si>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</si>
  <si>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</si>
  <si>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</si>
  <si>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</si>
  <si>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</si>
  <si>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</si>
  <si>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</si>
  <si>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</si>
  <si>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</si>
  <si>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</si>
  <si>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</si>
  <si>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</si>
  <si>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</si>
  <si>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</si>
  <si>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</si>
  <si>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</si>
  <si>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</si>
  <si>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</si>
  <si>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</si>
  <si>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</si>
  <si>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</si>
  <si>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</si>
  <si>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</si>
  <si>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</si>
  <si>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</si>
  <si>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</si>
  <si>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</si>
  <si>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</si>
  <si>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</si>
  <si>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</si>
  <si>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</si>
  <si>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</si>
  <si>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</si>
  <si>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</si>
  <si>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</si>
  <si>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</si>
  <si>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</si>
  <si>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</si>
  <si>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</si>
  <si>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</si>
  <si>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</si>
  <si>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</si>
  <si>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</si>
  <si>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</si>
  <si>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</si>
  <si>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</si>
  <si>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</si>
  <si>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</si>
  <si>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</si>
  <si>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</si>
  <si>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</si>
  <si>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</si>
  <si>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</si>
  <si>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</si>
  <si>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</si>
  <si>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</si>
  <si>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</si>
  <si>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</si>
  <si>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</si>
  <si>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</si>
  <si>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</si>
  <si>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</si>
  <si>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</si>
  <si>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</si>
  <si>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</si>
  <si>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</si>
  <si>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</si>
  <si>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</si>
  <si>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</si>
  <si>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</si>
  <si>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</si>
  <si>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</si>
  <si>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</si>
  <si>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</si>
  <si>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</si>
  <si>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</si>
  <si>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</si>
  <si>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</si>
  <si>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</si>
  <si>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</si>
  <si>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</si>
  <si>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</si>
  <si>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</si>
  <si>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</si>
  <si>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</si>
  <si>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</si>
  <si>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</si>
  <si>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</si>
  <si>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</si>
  <si>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</si>
  <si>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</si>
  <si>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</si>
  <si>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</si>
  <si>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</si>
  <si>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</si>
  <si>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</si>
  <si>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</si>
  <si>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</si>
  <si>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</si>
  <si>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</si>
  <si>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</si>
  <si>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</si>
  <si>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</si>
  <si>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</si>
  <si>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</si>
  <si>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</si>
  <si>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</si>
  <si>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</si>
  <si>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</si>
  <si>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</si>
  <si>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</si>
  <si>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</si>
  <si>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</si>
  <si>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</si>
  <si>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</si>
  <si>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</si>
  <si>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</si>
  <si>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</si>
  <si>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</si>
  <si>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</si>
  <si>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</si>
  <si>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</si>
  <si>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</si>
  <si>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</si>
  <si>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</si>
  <si>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</si>
  <si>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</si>
  <si>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</si>
  <si>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</si>
  <si>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</si>
  <si>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</si>
  <si>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</si>
  <si>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</si>
  <si>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</si>
  <si>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</si>
  <si>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</si>
  <si>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</si>
  <si>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</si>
  <si>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</si>
  <si>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</si>
  <si>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</si>
  <si>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</si>
  <si>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</si>
  <si>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</si>
  <si>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</si>
  <si>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</si>
  <si>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</si>
  <si>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</si>
  <si>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</si>
  <si>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</si>
  <si>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</si>
  <si>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</si>
  <si>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</si>
  <si>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</si>
  <si>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</si>
  <si>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</si>
  <si>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</si>
  <si>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</si>
  <si>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</si>
  <si>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</si>
  <si>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</si>
  <si>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</si>
  <si>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</si>
  <si>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</si>
  <si>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</si>
  <si>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</si>
  <si>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</si>
  <si>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</si>
  <si>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</si>
  <si>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</si>
  <si>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</si>
  <si>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</si>
  <si>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</si>
  <si>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</si>
  <si>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</si>
  <si>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</si>
  <si>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</si>
  <si>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</si>
  <si>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</si>
  <si>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</si>
  <si>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</si>
  <si>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</si>
  <si>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</si>
  <si>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</si>
  <si>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</si>
  <si>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</si>
  <si>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</si>
  <si>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</si>
  <si>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</si>
  <si>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</si>
  <si>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</si>
  <si>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</si>
  <si>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</si>
  <si>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</si>
  <si>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</si>
  <si>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</si>
  <si>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</si>
  <si>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</si>
  <si>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</si>
  <si>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</si>
  <si>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</si>
  <si>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</si>
  <si>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</si>
  <si>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</si>
  <si>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</si>
  <si>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</si>
  <si>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</si>
  <si>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</si>
  <si>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</si>
  <si>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</si>
  <si>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</si>
  <si>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</si>
  <si>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</si>
  <si>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</si>
  <si>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</si>
  <si>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</si>
  <si>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</si>
  <si>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31.03.2019. </t>
  </si>
  <si>
    <t>Obveznik: Atlantic Grupa d.d.</t>
  </si>
  <si>
    <t>u razdoblju 01.01.2019 do 31.03.2019</t>
  </si>
  <si>
    <t>u razdoblju 1.1.2019. do 31.3.2019.</t>
  </si>
  <si>
    <t>BILJEŠKE UZ FINANCIJSKE IZVJEŠTAJE - TFI
(sastavljaju se za tromjesečna izvještajna razdoblja)
Naziv izdavatelja:   Atlantic Grupa d.d.
OIB:   71149912416
Izvještajno razdoblje: 01.01.2019. - 31.03.2019.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konsolidirane financijske izvještaje priložene su u kvartalnom izvještaju Atlantic Grupe. Kvartalni izvještaj je dostupan na stranici https://www.atlantic.hr/hr/investitori/financijski-izvjestaji/</t>
  </si>
  <si>
    <t>1.1.2019.</t>
  </si>
  <si>
    <t>31.3.2019.</t>
  </si>
  <si>
    <t>01671910</t>
  </si>
  <si>
    <t>HR</t>
  </si>
  <si>
    <t>080245039</t>
  </si>
  <si>
    <t>71149912416</t>
  </si>
  <si>
    <t>2588</t>
  </si>
  <si>
    <t>3157002G3ENYCZEB1A25</t>
  </si>
  <si>
    <t>Atlantic Grupa d.d.</t>
  </si>
  <si>
    <t>Zagreb</t>
  </si>
  <si>
    <t>Miramarska 23</t>
  </si>
  <si>
    <t>grupa@atlanticgrupa.com</t>
  </si>
  <si>
    <t>www.atlantic.hr</t>
  </si>
  <si>
    <t>03785793</t>
  </si>
  <si>
    <t>07026447</t>
  </si>
  <si>
    <t>Ljubljana</t>
  </si>
  <si>
    <t>Beograd</t>
  </si>
  <si>
    <t>Atlantic Trade d.o.o.</t>
  </si>
  <si>
    <t>Droga Kolinska d.d.</t>
  </si>
  <si>
    <t>Grand Prom d.o.o.</t>
  </si>
  <si>
    <t>Soko Štark d.o.o.</t>
  </si>
  <si>
    <t>Atlantic Trade d.o.o. Ljubljana</t>
  </si>
  <si>
    <t>Cedevita d.o.o.</t>
  </si>
  <si>
    <t>Ilinčić Tatjana</t>
  </si>
  <si>
    <t>012413927</t>
  </si>
  <si>
    <t>tatjana.ilincic@atlanticgrupa.com</t>
  </si>
  <si>
    <t>Ernst &amp; Young d.o.o.</t>
  </si>
  <si>
    <t>Berislav Horvat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</si>
</sst>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t="s">
        <v>437</v>
      </c>
      <c r="F4" s="181"/>
      <c r="G4" s="77" t="s">
        <v>0</v>
      </c>
      <c r="H4" s="180" t="s">
        <v>438</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414</v>
      </c>
      <c r="B10" s="170"/>
      <c r="C10" s="170"/>
      <c r="D10" s="170"/>
      <c r="E10" s="170"/>
      <c r="F10" s="170"/>
      <c r="G10" s="170"/>
      <c r="H10" s="170"/>
      <c r="I10" s="170"/>
      <c r="J10" s="90"/>
    </row>
    <row r="11" spans="1:20" ht="24.6" customHeight="1" x14ac:dyDescent="0.25">
      <c r="A11" s="157" t="s">
        <v>393</v>
      </c>
      <c r="B11" s="171"/>
      <c r="C11" s="163" t="s">
        <v>439</v>
      </c>
      <c r="D11" s="164"/>
      <c r="E11" s="91"/>
      <c r="F11" s="129" t="s">
        <v>415</v>
      </c>
      <c r="G11" s="167"/>
      <c r="H11" s="145" t="s">
        <v>440</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441</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442</v>
      </c>
      <c r="D15" s="164"/>
      <c r="E15" s="168"/>
      <c r="F15" s="159"/>
      <c r="G15" s="97" t="s">
        <v>416</v>
      </c>
      <c r="H15" s="145" t="s">
        <v>444</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417</v>
      </c>
      <c r="C17" s="163" t="s">
        <v>443</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445</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10000</v>
      </c>
      <c r="D21" s="146"/>
      <c r="E21" s="135"/>
      <c r="F21" s="135"/>
      <c r="G21" s="136" t="s">
        <v>446</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447</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448</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449</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5469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420</v>
      </c>
      <c r="D31" s="156" t="s">
        <v>418</v>
      </c>
      <c r="E31" s="143"/>
      <c r="F31" s="143"/>
      <c r="G31" s="143"/>
      <c r="H31" s="106"/>
      <c r="I31" s="107" t="s">
        <v>419</v>
      </c>
      <c r="J31" s="108" t="s">
        <v>420</v>
      </c>
    </row>
    <row r="32" spans="1:10" x14ac:dyDescent="0.25">
      <c r="A32" s="157"/>
      <c r="B32" s="158"/>
      <c r="C32" s="109"/>
      <c r="D32" s="77"/>
      <c r="E32" s="159"/>
      <c r="F32" s="159"/>
      <c r="G32" s="159"/>
      <c r="H32" s="159"/>
      <c r="I32" s="104"/>
      <c r="J32" s="105"/>
    </row>
    <row r="33" spans="1:10" x14ac:dyDescent="0.25">
      <c r="A33" s="157" t="s">
        <v>410</v>
      </c>
      <c r="B33" s="158"/>
      <c r="C33" s="102" t="s">
        <v>422</v>
      </c>
      <c r="D33" s="156" t="s">
        <v>421</v>
      </c>
      <c r="E33" s="143"/>
      <c r="F33" s="143"/>
      <c r="G33" s="143"/>
      <c r="H33" s="100"/>
      <c r="I33" s="107" t="s">
        <v>422</v>
      </c>
      <c r="J33" s="108" t="s">
        <v>423</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454</v>
      </c>
      <c r="B37" s="152"/>
      <c r="C37" s="152"/>
      <c r="D37" s="152"/>
      <c r="E37" s="151" t="s">
        <v>446</v>
      </c>
      <c r="F37" s="152"/>
      <c r="G37" s="152"/>
      <c r="H37" s="152"/>
      <c r="I37" s="153"/>
      <c r="J37" s="111" t="s">
        <v>450</v>
      </c>
    </row>
    <row r="38" spans="1:10" x14ac:dyDescent="0.25">
      <c r="A38" s="93"/>
      <c r="B38" s="94"/>
      <c r="C38" s="101"/>
      <c r="D38" s="155"/>
      <c r="E38" s="155"/>
      <c r="F38" s="155"/>
      <c r="G38" s="155"/>
      <c r="H38" s="155"/>
      <c r="I38" s="155"/>
      <c r="J38" s="96"/>
    </row>
    <row r="39" spans="1:10" x14ac:dyDescent="0.25">
      <c r="A39" s="151" t="s">
        <v>455</v>
      </c>
      <c r="B39" s="152"/>
      <c r="C39" s="152"/>
      <c r="D39" s="153"/>
      <c r="E39" s="151" t="s">
        <v>452</v>
      </c>
      <c r="F39" s="152"/>
      <c r="G39" s="152"/>
      <c r="H39" s="152"/>
      <c r="I39" s="153"/>
      <c r="J39" s="102">
        <v>2114011000</v>
      </c>
    </row>
    <row r="40" spans="1:10" x14ac:dyDescent="0.25">
      <c r="A40" s="93"/>
      <c r="B40" s="94"/>
      <c r="C40" s="101"/>
      <c r="D40" s="112"/>
      <c r="E40" s="155"/>
      <c r="F40" s="155"/>
      <c r="G40" s="155"/>
      <c r="H40" s="155"/>
      <c r="I40" s="95"/>
      <c r="J40" s="96"/>
    </row>
    <row r="41" spans="1:10" x14ac:dyDescent="0.25">
      <c r="A41" s="151" t="s">
        <v>456</v>
      </c>
      <c r="B41" s="152"/>
      <c r="C41" s="152"/>
      <c r="D41" s="153"/>
      <c r="E41" s="151" t="s">
        <v>453</v>
      </c>
      <c r="F41" s="152"/>
      <c r="G41" s="152"/>
      <c r="H41" s="152"/>
      <c r="I41" s="153"/>
      <c r="J41" s="102">
        <v>17173006</v>
      </c>
    </row>
    <row r="42" spans="1:10" x14ac:dyDescent="0.25">
      <c r="A42" s="93"/>
      <c r="B42" s="94"/>
      <c r="C42" s="101"/>
      <c r="D42" s="112"/>
      <c r="E42" s="155"/>
      <c r="F42" s="155"/>
      <c r="G42" s="155"/>
      <c r="H42" s="155"/>
      <c r="I42" s="95"/>
      <c r="J42" s="96"/>
    </row>
    <row r="43" spans="1:10" x14ac:dyDescent="0.25">
      <c r="A43" s="151" t="s">
        <v>457</v>
      </c>
      <c r="B43" s="152"/>
      <c r="C43" s="152"/>
      <c r="D43" s="153"/>
      <c r="E43" s="151" t="s">
        <v>453</v>
      </c>
      <c r="F43" s="152"/>
      <c r="G43" s="152"/>
      <c r="H43" s="152"/>
      <c r="I43" s="153"/>
      <c r="J43" s="102" t="s">
        <v>451</v>
      </c>
    </row>
    <row r="44" spans="1:10" x14ac:dyDescent="0.25">
      <c r="A44" s="113"/>
      <c r="B44" s="101"/>
      <c r="C44" s="149"/>
      <c r="D44" s="149"/>
      <c r="E44" s="135"/>
      <c r="F44" s="135"/>
      <c r="G44" s="149"/>
      <c r="H44" s="149"/>
      <c r="I44" s="149"/>
      <c r="J44" s="96"/>
    </row>
    <row r="45" spans="1:10" x14ac:dyDescent="0.25">
      <c r="A45" s="151" t="s">
        <v>458</v>
      </c>
      <c r="B45" s="152"/>
      <c r="C45" s="152"/>
      <c r="D45" s="153"/>
      <c r="E45" s="151" t="s">
        <v>452</v>
      </c>
      <c r="F45" s="152"/>
      <c r="G45" s="152"/>
      <c r="H45" s="152"/>
      <c r="I45" s="153"/>
      <c r="J45" s="102">
        <v>17861640000</v>
      </c>
    </row>
    <row r="46" spans="1:10" x14ac:dyDescent="0.25">
      <c r="A46" s="113"/>
      <c r="B46" s="101"/>
      <c r="C46" s="101"/>
      <c r="D46" s="94"/>
      <c r="E46" s="154"/>
      <c r="F46" s="154"/>
      <c r="G46" s="149"/>
      <c r="H46" s="149"/>
      <c r="I46" s="94"/>
      <c r="J46" s="96"/>
    </row>
    <row r="47" spans="1:10" x14ac:dyDescent="0.25">
      <c r="A47" s="151" t="s">
        <v>459</v>
      </c>
      <c r="B47" s="152"/>
      <c r="C47" s="152"/>
      <c r="D47" s="153"/>
      <c r="E47" s="151" t="s">
        <v>446</v>
      </c>
      <c r="F47" s="152"/>
      <c r="G47" s="152"/>
      <c r="H47" s="152"/>
      <c r="I47" s="153"/>
      <c r="J47" s="102">
        <v>1473948</v>
      </c>
    </row>
    <row r="48" spans="1:10" x14ac:dyDescent="0.25">
      <c r="A48" s="113"/>
      <c r="B48" s="101"/>
      <c r="C48" s="101"/>
      <c r="D48" s="94"/>
      <c r="E48" s="135"/>
      <c r="F48" s="135"/>
      <c r="G48" s="149"/>
      <c r="H48" s="149"/>
      <c r="I48" s="94"/>
      <c r="J48" s="114" t="s">
        <v>424</v>
      </c>
    </row>
    <row r="49" spans="1:10" x14ac:dyDescent="0.25">
      <c r="A49" s="113"/>
      <c r="B49" s="101"/>
      <c r="C49" s="101"/>
      <c r="D49" s="94"/>
      <c r="E49" s="135"/>
      <c r="F49" s="135"/>
      <c r="G49" s="149"/>
      <c r="H49" s="149"/>
      <c r="I49" s="94"/>
      <c r="J49" s="114" t="s">
        <v>425</v>
      </c>
    </row>
    <row r="50" spans="1:10" ht="14.45" customHeight="1" x14ac:dyDescent="0.25">
      <c r="A50" s="128" t="s">
        <v>403</v>
      </c>
      <c r="B50" s="129"/>
      <c r="C50" s="145" t="s">
        <v>425</v>
      </c>
      <c r="D50" s="146"/>
      <c r="E50" s="147" t="s">
        <v>426</v>
      </c>
      <c r="F50" s="148"/>
      <c r="G50" s="136"/>
      <c r="H50" s="137"/>
      <c r="I50" s="137"/>
      <c r="J50" s="138"/>
    </row>
    <row r="51" spans="1:10" x14ac:dyDescent="0.25">
      <c r="A51" s="113"/>
      <c r="B51" s="101"/>
      <c r="C51" s="149"/>
      <c r="D51" s="149"/>
      <c r="E51" s="135"/>
      <c r="F51" s="135"/>
      <c r="G51" s="150" t="s">
        <v>427</v>
      </c>
      <c r="H51" s="150"/>
      <c r="I51" s="150"/>
      <c r="J51" s="85"/>
    </row>
    <row r="52" spans="1:10" ht="13.9" customHeight="1" x14ac:dyDescent="0.25">
      <c r="A52" s="128" t="s">
        <v>404</v>
      </c>
      <c r="B52" s="129"/>
      <c r="C52" s="136" t="s">
        <v>460</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461</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462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428</v>
      </c>
      <c r="B58" s="129"/>
      <c r="C58" s="130" t="s">
        <v>463</v>
      </c>
      <c r="D58" s="131"/>
      <c r="E58" s="131"/>
      <c r="F58" s="131"/>
      <c r="G58" s="131"/>
      <c r="H58" s="131"/>
      <c r="I58" s="131"/>
      <c r="J58" s="132"/>
    </row>
    <row r="59" spans="1:10" ht="14.45" customHeight="1" x14ac:dyDescent="0.25">
      <c r="A59" s="93"/>
      <c r="B59" s="94"/>
      <c r="C59" s="133" t="s">
        <v>429</v>
      </c>
      <c r="D59" s="133"/>
      <c r="E59" s="133"/>
      <c r="F59" s="133"/>
      <c r="G59" s="94"/>
      <c r="H59" s="94"/>
      <c r="I59" s="94"/>
      <c r="J59" s="96"/>
    </row>
    <row r="60" spans="1:10" x14ac:dyDescent="0.25">
      <c r="A60" s="128" t="s">
        <v>430</v>
      </c>
      <c r="B60" s="129"/>
      <c r="C60" s="130" t="s">
        <v>464</v>
      </c>
      <c r="D60" s="131"/>
      <c r="E60" s="131"/>
      <c r="F60" s="131"/>
      <c r="G60" s="131"/>
      <c r="H60" s="131"/>
      <c r="I60" s="131"/>
      <c r="J60" s="132"/>
    </row>
    <row r="61" spans="1:10" ht="14.45" customHeight="1" x14ac:dyDescent="0.25">
      <c r="A61" s="115"/>
      <c r="B61" s="116"/>
      <c r="C61" s="134" t="s">
        <v>431</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6" sqref="I1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432</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433</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2759970005</v>
      </c>
      <c r="I9" s="34">
        <f>I10+I17+I27+I38+I43</f>
        <v>3137159260</v>
      </c>
    </row>
    <row r="10" spans="1:9" ht="12.75" customHeight="1" x14ac:dyDescent="0.2">
      <c r="A10" s="190" t="s">
        <v>5</v>
      </c>
      <c r="B10" s="190"/>
      <c r="C10" s="190"/>
      <c r="D10" s="190"/>
      <c r="E10" s="190"/>
      <c r="F10" s="190"/>
      <c r="G10" s="16">
        <v>3</v>
      </c>
      <c r="H10" s="34">
        <f>H11+H12+H13+H14+H15+H16</f>
        <v>1706820176</v>
      </c>
      <c r="I10" s="34">
        <f>I11+I12+I13+I14+I15+I16</f>
        <v>1702922969</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866586832</v>
      </c>
      <c r="I12" s="33">
        <v>872746024</v>
      </c>
    </row>
    <row r="13" spans="1:9" ht="12.75" customHeight="1" x14ac:dyDescent="0.2">
      <c r="A13" s="186" t="s">
        <v>8</v>
      </c>
      <c r="B13" s="186"/>
      <c r="C13" s="186"/>
      <c r="D13" s="186"/>
      <c r="E13" s="186"/>
      <c r="F13" s="186"/>
      <c r="G13" s="15">
        <v>6</v>
      </c>
      <c r="H13" s="33">
        <v>812507811</v>
      </c>
      <c r="I13" s="33">
        <v>814063461</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26331325</v>
      </c>
      <c r="I15" s="33">
        <v>14803751</v>
      </c>
    </row>
    <row r="16" spans="1:9" ht="12.75" customHeight="1" x14ac:dyDescent="0.2">
      <c r="A16" s="186" t="s">
        <v>11</v>
      </c>
      <c r="B16" s="186"/>
      <c r="C16" s="186"/>
      <c r="D16" s="186"/>
      <c r="E16" s="186"/>
      <c r="F16" s="186"/>
      <c r="G16" s="15">
        <v>9</v>
      </c>
      <c r="H16" s="33">
        <v>1394208</v>
      </c>
      <c r="I16" s="33">
        <v>1309733</v>
      </c>
    </row>
    <row r="17" spans="1:9" ht="12.75" customHeight="1" x14ac:dyDescent="0.2">
      <c r="A17" s="190" t="s">
        <v>12</v>
      </c>
      <c r="B17" s="190"/>
      <c r="C17" s="190"/>
      <c r="D17" s="190"/>
      <c r="E17" s="190"/>
      <c r="F17" s="190"/>
      <c r="G17" s="16">
        <v>10</v>
      </c>
      <c r="H17" s="34">
        <f>H18+H19+H20+H21+H22+H23+H24+H25+H26</f>
        <v>968011510</v>
      </c>
      <c r="I17" s="34">
        <f>I18+I19+I20+I21+I22+I23+I24+I25+I26</f>
        <v>1344426052</v>
      </c>
    </row>
    <row r="18" spans="1:9" ht="12.75" customHeight="1" x14ac:dyDescent="0.2">
      <c r="A18" s="186" t="s">
        <v>13</v>
      </c>
      <c r="B18" s="186"/>
      <c r="C18" s="186"/>
      <c r="D18" s="186"/>
      <c r="E18" s="186"/>
      <c r="F18" s="186"/>
      <c r="G18" s="15">
        <v>11</v>
      </c>
      <c r="H18" s="33">
        <v>96464439</v>
      </c>
      <c r="I18" s="33">
        <v>96539888</v>
      </c>
    </row>
    <row r="19" spans="1:9" ht="12.75" customHeight="1" x14ac:dyDescent="0.2">
      <c r="A19" s="186" t="s">
        <v>14</v>
      </c>
      <c r="B19" s="186"/>
      <c r="C19" s="186"/>
      <c r="D19" s="186"/>
      <c r="E19" s="186"/>
      <c r="F19" s="186"/>
      <c r="G19" s="15">
        <v>12</v>
      </c>
      <c r="H19" s="33">
        <v>390699711</v>
      </c>
      <c r="I19" s="33">
        <v>678346289</v>
      </c>
    </row>
    <row r="20" spans="1:9" ht="12.75" customHeight="1" x14ac:dyDescent="0.2">
      <c r="A20" s="186" t="s">
        <v>15</v>
      </c>
      <c r="B20" s="186"/>
      <c r="C20" s="186"/>
      <c r="D20" s="186"/>
      <c r="E20" s="186"/>
      <c r="F20" s="186"/>
      <c r="G20" s="15">
        <v>13</v>
      </c>
      <c r="H20" s="33">
        <v>381081675</v>
      </c>
      <c r="I20" s="33">
        <v>467498646</v>
      </c>
    </row>
    <row r="21" spans="1:9" ht="12.75" customHeight="1" x14ac:dyDescent="0.2">
      <c r="A21" s="186" t="s">
        <v>16</v>
      </c>
      <c r="B21" s="186"/>
      <c r="C21" s="186"/>
      <c r="D21" s="186"/>
      <c r="E21" s="186"/>
      <c r="F21" s="186"/>
      <c r="G21" s="15">
        <v>14</v>
      </c>
      <c r="H21" s="33">
        <v>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12102955</v>
      </c>
      <c r="I23" s="33">
        <v>4739164</v>
      </c>
    </row>
    <row r="24" spans="1:9" ht="12.75" customHeight="1" x14ac:dyDescent="0.2">
      <c r="A24" s="186" t="s">
        <v>19</v>
      </c>
      <c r="B24" s="186"/>
      <c r="C24" s="186"/>
      <c r="D24" s="186"/>
      <c r="E24" s="186"/>
      <c r="F24" s="186"/>
      <c r="G24" s="15">
        <v>17</v>
      </c>
      <c r="H24" s="33">
        <v>86511159</v>
      </c>
      <c r="I24" s="33">
        <v>96997801</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1151571</v>
      </c>
      <c r="I26" s="33">
        <v>304264</v>
      </c>
    </row>
    <row r="27" spans="1:9" ht="12.75" customHeight="1" x14ac:dyDescent="0.2">
      <c r="A27" s="190" t="s">
        <v>22</v>
      </c>
      <c r="B27" s="190"/>
      <c r="C27" s="190"/>
      <c r="D27" s="190"/>
      <c r="E27" s="190"/>
      <c r="F27" s="190"/>
      <c r="G27" s="16">
        <v>20</v>
      </c>
      <c r="H27" s="34">
        <f>SUM(H28:H37)</f>
        <v>45901346</v>
      </c>
      <c r="I27" s="34">
        <f>SUM(I28:I37)</f>
        <v>45906681</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44874010</v>
      </c>
      <c r="I35" s="33">
        <v>44877653</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1027336</v>
      </c>
      <c r="I37" s="33">
        <v>1029028</v>
      </c>
    </row>
    <row r="38" spans="1:9" ht="12.75" customHeight="1" x14ac:dyDescent="0.2">
      <c r="A38" s="190" t="s">
        <v>33</v>
      </c>
      <c r="B38" s="190"/>
      <c r="C38" s="190"/>
      <c r="D38" s="190"/>
      <c r="E38" s="190"/>
      <c r="F38" s="190"/>
      <c r="G38" s="16">
        <v>31</v>
      </c>
      <c r="H38" s="34">
        <f>H39+H40+H41+H42</f>
        <v>7293783</v>
      </c>
      <c r="I38" s="34">
        <f>I39+I40+I41+I42</f>
        <v>7301794</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7293783</v>
      </c>
      <c r="I42" s="33">
        <v>7301794</v>
      </c>
    </row>
    <row r="43" spans="1:9" ht="12.75" customHeight="1" x14ac:dyDescent="0.2">
      <c r="A43" s="186" t="s">
        <v>38</v>
      </c>
      <c r="B43" s="186"/>
      <c r="C43" s="186"/>
      <c r="D43" s="186"/>
      <c r="E43" s="186"/>
      <c r="F43" s="186"/>
      <c r="G43" s="15">
        <v>36</v>
      </c>
      <c r="H43" s="33">
        <v>31943190</v>
      </c>
      <c r="I43" s="33">
        <v>36601764</v>
      </c>
    </row>
    <row r="44" spans="1:9" ht="12.75" customHeight="1" x14ac:dyDescent="0.2">
      <c r="A44" s="188" t="s">
        <v>382</v>
      </c>
      <c r="B44" s="188"/>
      <c r="C44" s="188"/>
      <c r="D44" s="188"/>
      <c r="E44" s="188"/>
      <c r="F44" s="188"/>
      <c r="G44" s="16">
        <v>37</v>
      </c>
      <c r="H44" s="34">
        <f>H45+H53+H60+H70</f>
        <v>2127195123</v>
      </c>
      <c r="I44" s="34">
        <f>I45+I53+I60+I70</f>
        <v>2152296808</v>
      </c>
    </row>
    <row r="45" spans="1:9" ht="12.75" customHeight="1" x14ac:dyDescent="0.2">
      <c r="A45" s="190" t="s">
        <v>39</v>
      </c>
      <c r="B45" s="190"/>
      <c r="C45" s="190"/>
      <c r="D45" s="190"/>
      <c r="E45" s="190"/>
      <c r="F45" s="190"/>
      <c r="G45" s="16">
        <v>38</v>
      </c>
      <c r="H45" s="34">
        <f>SUM(H46:H52)</f>
        <v>499493862</v>
      </c>
      <c r="I45" s="34">
        <f>SUM(I46:I52)</f>
        <v>573303079</v>
      </c>
    </row>
    <row r="46" spans="1:9" ht="12.75" customHeight="1" x14ac:dyDescent="0.2">
      <c r="A46" s="186" t="s">
        <v>40</v>
      </c>
      <c r="B46" s="186"/>
      <c r="C46" s="186"/>
      <c r="D46" s="186"/>
      <c r="E46" s="186"/>
      <c r="F46" s="186"/>
      <c r="G46" s="15">
        <v>39</v>
      </c>
      <c r="H46" s="33">
        <v>97670174</v>
      </c>
      <c r="I46" s="33">
        <v>97754172</v>
      </c>
    </row>
    <row r="47" spans="1:9" ht="12.75" customHeight="1" x14ac:dyDescent="0.2">
      <c r="A47" s="186" t="s">
        <v>41</v>
      </c>
      <c r="B47" s="186"/>
      <c r="C47" s="186"/>
      <c r="D47" s="186"/>
      <c r="E47" s="186"/>
      <c r="F47" s="186"/>
      <c r="G47" s="15">
        <v>40</v>
      </c>
      <c r="H47" s="33">
        <v>14360039</v>
      </c>
      <c r="I47" s="33">
        <v>15350233</v>
      </c>
    </row>
    <row r="48" spans="1:9" ht="12.75" customHeight="1" x14ac:dyDescent="0.2">
      <c r="A48" s="186" t="s">
        <v>42</v>
      </c>
      <c r="B48" s="186"/>
      <c r="C48" s="186"/>
      <c r="D48" s="186"/>
      <c r="E48" s="186"/>
      <c r="F48" s="186"/>
      <c r="G48" s="15">
        <v>41</v>
      </c>
      <c r="H48" s="33">
        <v>156632516</v>
      </c>
      <c r="I48" s="33">
        <v>209564326</v>
      </c>
    </row>
    <row r="49" spans="1:9" ht="12.75" customHeight="1" x14ac:dyDescent="0.2">
      <c r="A49" s="186" t="s">
        <v>43</v>
      </c>
      <c r="B49" s="186"/>
      <c r="C49" s="186"/>
      <c r="D49" s="186"/>
      <c r="E49" s="186"/>
      <c r="F49" s="186"/>
      <c r="G49" s="15">
        <v>42</v>
      </c>
      <c r="H49" s="33">
        <v>224631689</v>
      </c>
      <c r="I49" s="33">
        <v>243892623</v>
      </c>
    </row>
    <row r="50" spans="1:9" ht="12.75" customHeight="1" x14ac:dyDescent="0.2">
      <c r="A50" s="186" t="s">
        <v>44</v>
      </c>
      <c r="B50" s="186"/>
      <c r="C50" s="186"/>
      <c r="D50" s="186"/>
      <c r="E50" s="186"/>
      <c r="F50" s="186"/>
      <c r="G50" s="15">
        <v>43</v>
      </c>
      <c r="H50" s="33">
        <v>616088</v>
      </c>
      <c r="I50" s="33">
        <v>1158165</v>
      </c>
    </row>
    <row r="51" spans="1:9" ht="12.75" customHeight="1" x14ac:dyDescent="0.2">
      <c r="A51" s="186" t="s">
        <v>45</v>
      </c>
      <c r="B51" s="186"/>
      <c r="C51" s="186"/>
      <c r="D51" s="186"/>
      <c r="E51" s="186"/>
      <c r="F51" s="186"/>
      <c r="G51" s="15">
        <v>44</v>
      </c>
      <c r="H51" s="33">
        <v>5583356</v>
      </c>
      <c r="I51" s="33">
        <v>5583560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1199117725</v>
      </c>
      <c r="I53" s="34">
        <f>SUM(I54:I59)</f>
        <v>1193814184</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1076925785</v>
      </c>
      <c r="I56" s="33">
        <v>1044945125</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36670142</v>
      </c>
      <c r="I58" s="33">
        <v>64061594</v>
      </c>
    </row>
    <row r="59" spans="1:9" ht="12.75" customHeight="1" x14ac:dyDescent="0.2">
      <c r="A59" s="186" t="s">
        <v>53</v>
      </c>
      <c r="B59" s="186"/>
      <c r="C59" s="186"/>
      <c r="D59" s="186"/>
      <c r="E59" s="186"/>
      <c r="F59" s="186"/>
      <c r="G59" s="15">
        <v>52</v>
      </c>
      <c r="H59" s="33">
        <v>85521798</v>
      </c>
      <c r="I59" s="33">
        <v>84807465</v>
      </c>
    </row>
    <row r="60" spans="1:9" ht="12.75" customHeight="1" x14ac:dyDescent="0.2">
      <c r="A60" s="190" t="s">
        <v>54</v>
      </c>
      <c r="B60" s="190"/>
      <c r="C60" s="190"/>
      <c r="D60" s="190"/>
      <c r="E60" s="190"/>
      <c r="F60" s="190"/>
      <c r="G60" s="16">
        <v>53</v>
      </c>
      <c r="H60" s="34">
        <f>SUM(H61:H69)</f>
        <v>14920080</v>
      </c>
      <c r="I60" s="34">
        <f>SUM(I61:I69)</f>
        <v>10401619</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14920080</v>
      </c>
      <c r="I68" s="33">
        <v>10401619</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413663456</v>
      </c>
      <c r="I70" s="33">
        <v>374777926</v>
      </c>
    </row>
    <row r="71" spans="1:9" ht="12.75" customHeight="1" x14ac:dyDescent="0.2">
      <c r="A71" s="187" t="s">
        <v>58</v>
      </c>
      <c r="B71" s="187"/>
      <c r="C71" s="187"/>
      <c r="D71" s="187"/>
      <c r="E71" s="187"/>
      <c r="F71" s="187"/>
      <c r="G71" s="15">
        <v>64</v>
      </c>
      <c r="H71" s="33">
        <v>48180377</v>
      </c>
      <c r="I71" s="33">
        <v>66581116</v>
      </c>
    </row>
    <row r="72" spans="1:9" ht="12.75" customHeight="1" x14ac:dyDescent="0.2">
      <c r="A72" s="188" t="s">
        <v>383</v>
      </c>
      <c r="B72" s="188"/>
      <c r="C72" s="188"/>
      <c r="D72" s="188"/>
      <c r="E72" s="188"/>
      <c r="F72" s="188"/>
      <c r="G72" s="16">
        <v>65</v>
      </c>
      <c r="H72" s="34">
        <f>H8+H9+H44+H71</f>
        <v>4935345505</v>
      </c>
      <c r="I72" s="34">
        <f>I8+I9+I44+I71</f>
        <v>5356037184</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2398440775</v>
      </c>
      <c r="I75" s="34">
        <f>I76+I77+I78+I84+I85+I89+I92+I95</f>
        <v>2472044199</v>
      </c>
    </row>
    <row r="76" spans="1:9" ht="12.75" customHeight="1" x14ac:dyDescent="0.2">
      <c r="A76" s="186" t="s">
        <v>61</v>
      </c>
      <c r="B76" s="186"/>
      <c r="C76" s="186"/>
      <c r="D76" s="186"/>
      <c r="E76" s="186"/>
      <c r="F76" s="186"/>
      <c r="G76" s="15">
        <v>68</v>
      </c>
      <c r="H76" s="33">
        <v>133372000</v>
      </c>
      <c r="I76" s="33">
        <v>133372000</v>
      </c>
    </row>
    <row r="77" spans="1:9" ht="12.75" customHeight="1" x14ac:dyDescent="0.2">
      <c r="A77" s="186" t="s">
        <v>62</v>
      </c>
      <c r="B77" s="186"/>
      <c r="C77" s="186"/>
      <c r="D77" s="186"/>
      <c r="E77" s="186"/>
      <c r="F77" s="186"/>
      <c r="G77" s="15">
        <v>69</v>
      </c>
      <c r="H77" s="33">
        <v>881275444</v>
      </c>
      <c r="I77" s="33">
        <v>881275444</v>
      </c>
    </row>
    <row r="78" spans="1:9" ht="12.75" customHeight="1" x14ac:dyDescent="0.2">
      <c r="A78" s="190" t="s">
        <v>63</v>
      </c>
      <c r="B78" s="190"/>
      <c r="C78" s="190"/>
      <c r="D78" s="190"/>
      <c r="E78" s="190"/>
      <c r="F78" s="190"/>
      <c r="G78" s="16">
        <v>70</v>
      </c>
      <c r="H78" s="34">
        <f>SUM(H79:H83)</f>
        <v>-79691193</v>
      </c>
      <c r="I78" s="34">
        <f>SUM(I79:I83)</f>
        <v>-85756633</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-91568</v>
      </c>
      <c r="I81" s="33">
        <v>-91568</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-79599625</v>
      </c>
      <c r="I83" s="33">
        <v>-85665065</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-2027863</v>
      </c>
      <c r="I85" s="34">
        <f>I86+I87+I88</f>
        <v>-2809342</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-2027863</v>
      </c>
      <c r="I87" s="33">
        <v>-2809342</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1217673463</v>
      </c>
      <c r="I89" s="34">
        <f>I90-I91</f>
        <v>1461375009</v>
      </c>
    </row>
    <row r="90" spans="1:9" ht="12.75" customHeight="1" x14ac:dyDescent="0.2">
      <c r="A90" s="186" t="s">
        <v>75</v>
      </c>
      <c r="B90" s="186"/>
      <c r="C90" s="186"/>
      <c r="D90" s="186"/>
      <c r="E90" s="186"/>
      <c r="F90" s="186"/>
      <c r="G90" s="15">
        <v>82</v>
      </c>
      <c r="H90" s="33">
        <v>1217673463</v>
      </c>
      <c r="I90" s="33">
        <v>1461375009</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243970033</v>
      </c>
      <c r="I92" s="34">
        <f>I93-I94</f>
        <v>80863051</v>
      </c>
    </row>
    <row r="93" spans="1:9" ht="12.75" customHeight="1" x14ac:dyDescent="0.2">
      <c r="A93" s="186" t="s">
        <v>78</v>
      </c>
      <c r="B93" s="186"/>
      <c r="C93" s="186"/>
      <c r="D93" s="186"/>
      <c r="E93" s="186"/>
      <c r="F93" s="186"/>
      <c r="G93" s="15">
        <v>85</v>
      </c>
      <c r="H93" s="33">
        <v>243970033</v>
      </c>
      <c r="I93" s="33">
        <v>80863051</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3868891</v>
      </c>
      <c r="I95" s="33">
        <v>3724670</v>
      </c>
    </row>
    <row r="96" spans="1:9" ht="12.75" customHeight="1" x14ac:dyDescent="0.2">
      <c r="A96" s="188" t="s">
        <v>385</v>
      </c>
      <c r="B96" s="188"/>
      <c r="C96" s="188"/>
      <c r="D96" s="188"/>
      <c r="E96" s="188"/>
      <c r="F96" s="188"/>
      <c r="G96" s="16">
        <v>88</v>
      </c>
      <c r="H96" s="34">
        <f>SUM(H97:H102)</f>
        <v>159182457</v>
      </c>
      <c r="I96" s="34">
        <f>SUM(I97:I102)</f>
        <v>169204960</v>
      </c>
    </row>
    <row r="97" spans="1:9" ht="12.75" customHeight="1" x14ac:dyDescent="0.2">
      <c r="A97" s="186" t="s">
        <v>81</v>
      </c>
      <c r="B97" s="186"/>
      <c r="C97" s="186"/>
      <c r="D97" s="186"/>
      <c r="E97" s="186"/>
      <c r="F97" s="186"/>
      <c r="G97" s="15">
        <v>89</v>
      </c>
      <c r="H97" s="33">
        <v>82172682</v>
      </c>
      <c r="I97" s="33">
        <v>92819362</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61079843</v>
      </c>
      <c r="I99" s="33">
        <v>61002965</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15929932</v>
      </c>
      <c r="I102" s="33">
        <v>15382633</v>
      </c>
    </row>
    <row r="103" spans="1:9" ht="12.75" customHeight="1" x14ac:dyDescent="0.2">
      <c r="A103" s="188" t="s">
        <v>386</v>
      </c>
      <c r="B103" s="188"/>
      <c r="C103" s="188"/>
      <c r="D103" s="188"/>
      <c r="E103" s="188"/>
      <c r="F103" s="188"/>
      <c r="G103" s="16">
        <v>95</v>
      </c>
      <c r="H103" s="34">
        <f>SUM(H104:H114)</f>
        <v>968975108</v>
      </c>
      <c r="I103" s="34">
        <f>SUM(I104:I114)</f>
        <v>1206167660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606035618</v>
      </c>
      <c r="I109" s="33">
        <v>843986923</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199846460</v>
      </c>
      <c r="I112" s="33">
        <v>199880513</v>
      </c>
    </row>
    <row r="113" spans="1:9" ht="12.75" customHeight="1" x14ac:dyDescent="0.2">
      <c r="A113" s="186" t="s">
        <v>96</v>
      </c>
      <c r="B113" s="186"/>
      <c r="C113" s="186"/>
      <c r="D113" s="186"/>
      <c r="E113" s="186"/>
      <c r="F113" s="186"/>
      <c r="G113" s="15">
        <v>105</v>
      </c>
      <c r="H113" s="33">
        <v>2655656</v>
      </c>
      <c r="I113" s="33">
        <v>2498429</v>
      </c>
    </row>
    <row r="114" spans="1:9" ht="12.75" customHeight="1" x14ac:dyDescent="0.2">
      <c r="A114" s="186" t="s">
        <v>97</v>
      </c>
      <c r="B114" s="186"/>
      <c r="C114" s="186"/>
      <c r="D114" s="186"/>
      <c r="E114" s="186"/>
      <c r="F114" s="186"/>
      <c r="G114" s="15">
        <v>106</v>
      </c>
      <c r="H114" s="33">
        <v>160437374</v>
      </c>
      <c r="I114" s="33">
        <v>159801795</v>
      </c>
    </row>
    <row r="115" spans="1:9" ht="12.75" customHeight="1" x14ac:dyDescent="0.2">
      <c r="A115" s="188" t="s">
        <v>387</v>
      </c>
      <c r="B115" s="188"/>
      <c r="C115" s="188"/>
      <c r="D115" s="188"/>
      <c r="E115" s="188"/>
      <c r="F115" s="188"/>
      <c r="G115" s="16">
        <v>107</v>
      </c>
      <c r="H115" s="34">
        <f>SUM(H116:H129)</f>
        <v>1246378563</v>
      </c>
      <c r="I115" s="34">
        <f>SUM(I116:I129)</f>
        <v>1328146444</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472262002</v>
      </c>
      <c r="I121" s="33">
        <v>522907630</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632497892</v>
      </c>
      <c r="I123" s="33">
        <v>582544313</v>
      </c>
    </row>
    <row r="124" spans="1:9" x14ac:dyDescent="0.2">
      <c r="A124" s="186" t="s">
        <v>95</v>
      </c>
      <c r="B124" s="186"/>
      <c r="C124" s="186"/>
      <c r="D124" s="186"/>
      <c r="E124" s="186"/>
      <c r="F124" s="186"/>
      <c r="G124" s="15">
        <v>116</v>
      </c>
      <c r="H124" s="33">
        <v>123649</v>
      </c>
      <c r="I124" s="33">
        <v>1664745</v>
      </c>
    </row>
    <row r="125" spans="1:9" x14ac:dyDescent="0.2">
      <c r="A125" s="186" t="s">
        <v>98</v>
      </c>
      <c r="B125" s="186"/>
      <c r="C125" s="186"/>
      <c r="D125" s="186"/>
      <c r="E125" s="186"/>
      <c r="F125" s="186"/>
      <c r="G125" s="15">
        <v>117</v>
      </c>
      <c r="H125" s="33">
        <v>32548843</v>
      </c>
      <c r="I125" s="33">
        <v>38098411</v>
      </c>
    </row>
    <row r="126" spans="1:9" x14ac:dyDescent="0.2">
      <c r="A126" s="186" t="s">
        <v>99</v>
      </c>
      <c r="B126" s="186"/>
      <c r="C126" s="186"/>
      <c r="D126" s="186"/>
      <c r="E126" s="186"/>
      <c r="F126" s="186"/>
      <c r="G126" s="15">
        <v>118</v>
      </c>
      <c r="H126" s="33">
        <v>25291629</v>
      </c>
      <c r="I126" s="33">
        <v>75152433</v>
      </c>
    </row>
    <row r="127" spans="1:9" x14ac:dyDescent="0.2">
      <c r="A127" s="186" t="s">
        <v>100</v>
      </c>
      <c r="B127" s="186"/>
      <c r="C127" s="186"/>
      <c r="D127" s="186"/>
      <c r="E127" s="186"/>
      <c r="F127" s="186"/>
      <c r="G127" s="15">
        <v>119</v>
      </c>
      <c r="H127" s="33">
        <v>264091</v>
      </c>
      <c r="I127" s="33">
        <v>12991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83390457</v>
      </c>
      <c r="I129" s="33">
        <v>107765921</v>
      </c>
    </row>
    <row r="130" spans="1:9" ht="22.15" customHeight="1" x14ac:dyDescent="0.2">
      <c r="A130" s="187" t="s">
        <v>103</v>
      </c>
      <c r="B130" s="187"/>
      <c r="C130" s="187"/>
      <c r="D130" s="187"/>
      <c r="E130" s="187"/>
      <c r="F130" s="187"/>
      <c r="G130" s="15">
        <v>122</v>
      </c>
      <c r="H130" s="33">
        <v>162368602</v>
      </c>
      <c r="I130" s="33">
        <v>180473921</v>
      </c>
    </row>
    <row r="131" spans="1:9" x14ac:dyDescent="0.2">
      <c r="A131" s="188" t="s">
        <v>388</v>
      </c>
      <c r="B131" s="188"/>
      <c r="C131" s="188"/>
      <c r="D131" s="188"/>
      <c r="E131" s="188"/>
      <c r="F131" s="188"/>
      <c r="G131" s="16">
        <v>123</v>
      </c>
      <c r="H131" s="34">
        <f>H75+H96+H103+H115+H130</f>
        <v>4935345505</v>
      </c>
      <c r="I131" s="34">
        <f>I75+I96+I103+I115+I130</f>
        <v>5356037184</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6" zoomScaleNormal="100" zoomScaleSheetLayoutView="110" workbookViewId="0">
      <selection activeCell="K91" sqref="K9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434</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433</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1154106497</v>
      </c>
      <c r="I8" s="37">
        <f>SUM(I9:I13)</f>
        <v>1154106497</v>
      </c>
      <c r="J8" s="37">
        <f>SUM(J9:J13)</f>
        <v>1213032013</v>
      </c>
      <c r="K8" s="37">
        <f>SUM(K9:K13)</f>
        <v>1213032013</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1142565313</v>
      </c>
      <c r="I10" s="33">
        <v>1142565313</v>
      </c>
      <c r="J10" s="33">
        <v>1200884406</v>
      </c>
      <c r="K10" s="33">
        <v>1200884406</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11541184</v>
      </c>
      <c r="I13" s="33">
        <v>11541184</v>
      </c>
      <c r="J13" s="33">
        <v>12147607</v>
      </c>
      <c r="K13" s="33">
        <v>12147607</v>
      </c>
    </row>
    <row r="14" spans="1:11" x14ac:dyDescent="0.2">
      <c r="A14" s="214" t="s">
        <v>126</v>
      </c>
      <c r="B14" s="214"/>
      <c r="C14" s="214"/>
      <c r="D14" s="214"/>
      <c r="E14" s="214"/>
      <c r="F14" s="214"/>
      <c r="G14" s="20">
        <v>131</v>
      </c>
      <c r="H14" s="37">
        <f>H15+H16+H20+H24+H25+H26+H29+H36</f>
        <v>1069535457</v>
      </c>
      <c r="I14" s="37">
        <f>I15+I16+I20+I24+I25+I26+I29+I36</f>
        <v>1069535457</v>
      </c>
      <c r="J14" s="37">
        <f>J15+J16+J20+J24+J25+J26+J29+J36</f>
        <v>1107896432</v>
      </c>
      <c r="K14" s="37">
        <f>K15+K16+K20+K24+K25+K26+K29+K36</f>
        <v>1107896432</v>
      </c>
    </row>
    <row r="15" spans="1:11" x14ac:dyDescent="0.2">
      <c r="A15" s="186" t="s">
        <v>108</v>
      </c>
      <c r="B15" s="186"/>
      <c r="C15" s="186"/>
      <c r="D15" s="186"/>
      <c r="E15" s="186"/>
      <c r="F15" s="186"/>
      <c r="G15" s="15">
        <v>132</v>
      </c>
      <c r="H15" s="33">
        <v>-3748034</v>
      </c>
      <c r="I15" s="33">
        <v>-3748034</v>
      </c>
      <c r="J15" s="33">
        <v>-36400268</v>
      </c>
      <c r="K15" s="33">
        <v>-36400268</v>
      </c>
    </row>
    <row r="16" spans="1:11" x14ac:dyDescent="0.2">
      <c r="A16" s="215" t="s">
        <v>127</v>
      </c>
      <c r="B16" s="215"/>
      <c r="C16" s="215"/>
      <c r="D16" s="215"/>
      <c r="E16" s="215"/>
      <c r="F16" s="215"/>
      <c r="G16" s="20">
        <v>133</v>
      </c>
      <c r="H16" s="37">
        <f>SUM(H17:H19)</f>
        <v>637822321</v>
      </c>
      <c r="I16" s="37">
        <f>SUM(I17:I19)</f>
        <v>637822321</v>
      </c>
      <c r="J16" s="37">
        <f>SUM(J17:J19)</f>
        <v>700502238</v>
      </c>
      <c r="K16" s="37">
        <f>SUM(K17:K19)</f>
        <v>700502238</v>
      </c>
    </row>
    <row r="17" spans="1:11" x14ac:dyDescent="0.2">
      <c r="A17" s="216" t="s">
        <v>128</v>
      </c>
      <c r="B17" s="216"/>
      <c r="C17" s="216"/>
      <c r="D17" s="216"/>
      <c r="E17" s="216"/>
      <c r="F17" s="216"/>
      <c r="G17" s="15">
        <v>134</v>
      </c>
      <c r="H17" s="33">
        <v>330102091</v>
      </c>
      <c r="I17" s="33">
        <v>330102091</v>
      </c>
      <c r="J17" s="33">
        <v>362694534</v>
      </c>
      <c r="K17" s="33">
        <v>362694534</v>
      </c>
    </row>
    <row r="18" spans="1:11" x14ac:dyDescent="0.2">
      <c r="A18" s="216" t="s">
        <v>129</v>
      </c>
      <c r="B18" s="216"/>
      <c r="C18" s="216"/>
      <c r="D18" s="216"/>
      <c r="E18" s="216"/>
      <c r="F18" s="216"/>
      <c r="G18" s="15">
        <v>135</v>
      </c>
      <c r="H18" s="33">
        <v>307720230</v>
      </c>
      <c r="I18" s="33">
        <v>307720230</v>
      </c>
      <c r="J18" s="33">
        <v>337807704</v>
      </c>
      <c r="K18" s="33">
        <v>337807704</v>
      </c>
    </row>
    <row r="19" spans="1:11" x14ac:dyDescent="0.2">
      <c r="A19" s="216" t="s">
        <v>130</v>
      </c>
      <c r="B19" s="216"/>
      <c r="C19" s="216"/>
      <c r="D19" s="216"/>
      <c r="E19" s="216"/>
      <c r="F19" s="216"/>
      <c r="G19" s="15">
        <v>136</v>
      </c>
      <c r="H19" s="33">
        <v>0</v>
      </c>
      <c r="I19" s="33">
        <v>0</v>
      </c>
      <c r="J19" s="33">
        <v>0</v>
      </c>
      <c r="K19" s="33">
        <v>0</v>
      </c>
    </row>
    <row r="20" spans="1:11" x14ac:dyDescent="0.2">
      <c r="A20" s="215" t="s">
        <v>131</v>
      </c>
      <c r="B20" s="215"/>
      <c r="C20" s="215"/>
      <c r="D20" s="215"/>
      <c r="E20" s="215"/>
      <c r="F20" s="215"/>
      <c r="G20" s="20">
        <v>137</v>
      </c>
      <c r="H20" s="37">
        <f>SUM(H21:H23)</f>
        <v>175160271</v>
      </c>
      <c r="I20" s="37">
        <f>SUM(I21:I23)</f>
        <v>175160271</v>
      </c>
      <c r="J20" s="37">
        <f>SUM(J21:J23)</f>
        <v>182642603</v>
      </c>
      <c r="K20" s="37">
        <f>SUM(K21:K23)</f>
        <v>182642603</v>
      </c>
    </row>
    <row r="21" spans="1:11" x14ac:dyDescent="0.2">
      <c r="A21" s="216" t="s">
        <v>109</v>
      </c>
      <c r="B21" s="216"/>
      <c r="C21" s="216"/>
      <c r="D21" s="216"/>
      <c r="E21" s="216"/>
      <c r="F21" s="216"/>
      <c r="G21" s="15">
        <v>138</v>
      </c>
      <c r="H21" s="33">
        <v>108599370</v>
      </c>
      <c r="I21" s="33">
        <v>108599370</v>
      </c>
      <c r="J21" s="33">
        <v>113238416</v>
      </c>
      <c r="K21" s="33">
        <v>113238416</v>
      </c>
    </row>
    <row r="22" spans="1:11" x14ac:dyDescent="0.2">
      <c r="A22" s="216" t="s">
        <v>110</v>
      </c>
      <c r="B22" s="216"/>
      <c r="C22" s="216"/>
      <c r="D22" s="216"/>
      <c r="E22" s="216"/>
      <c r="F22" s="216"/>
      <c r="G22" s="15">
        <v>139</v>
      </c>
      <c r="H22" s="33">
        <v>45541671</v>
      </c>
      <c r="I22" s="33">
        <v>45541671</v>
      </c>
      <c r="J22" s="33">
        <v>47487077</v>
      </c>
      <c r="K22" s="33">
        <v>47487077</v>
      </c>
    </row>
    <row r="23" spans="1:11" x14ac:dyDescent="0.2">
      <c r="A23" s="216" t="s">
        <v>111</v>
      </c>
      <c r="B23" s="216"/>
      <c r="C23" s="216"/>
      <c r="D23" s="216"/>
      <c r="E23" s="216"/>
      <c r="F23" s="216"/>
      <c r="G23" s="15">
        <v>140</v>
      </c>
      <c r="H23" s="33">
        <v>21019230</v>
      </c>
      <c r="I23" s="33">
        <v>21019230</v>
      </c>
      <c r="J23" s="33">
        <v>21917110</v>
      </c>
      <c r="K23" s="33">
        <v>21917110</v>
      </c>
    </row>
    <row r="24" spans="1:11" x14ac:dyDescent="0.2">
      <c r="A24" s="186" t="s">
        <v>112</v>
      </c>
      <c r="B24" s="186"/>
      <c r="C24" s="186"/>
      <c r="D24" s="186"/>
      <c r="E24" s="186"/>
      <c r="F24" s="186"/>
      <c r="G24" s="15">
        <v>141</v>
      </c>
      <c r="H24" s="33">
        <v>36699246</v>
      </c>
      <c r="I24" s="33">
        <v>36699246</v>
      </c>
      <c r="J24" s="33">
        <v>56634849</v>
      </c>
      <c r="K24" s="33">
        <v>56634849</v>
      </c>
    </row>
    <row r="25" spans="1:11" x14ac:dyDescent="0.2">
      <c r="A25" s="186" t="s">
        <v>113</v>
      </c>
      <c r="B25" s="186"/>
      <c r="C25" s="186"/>
      <c r="D25" s="186"/>
      <c r="E25" s="186"/>
      <c r="F25" s="186"/>
      <c r="G25" s="15">
        <v>142</v>
      </c>
      <c r="H25" s="33">
        <v>175855829</v>
      </c>
      <c r="I25" s="33">
        <v>175855829</v>
      </c>
      <c r="J25" s="33">
        <f>170731489+408273</f>
        <v>171139762</v>
      </c>
      <c r="K25" s="33">
        <f>170731489+408273</f>
        <v>171139762</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47745824</v>
      </c>
      <c r="I36" s="33">
        <v>47745824</v>
      </c>
      <c r="J36" s="33">
        <v>33377248</v>
      </c>
      <c r="K36" s="33">
        <v>33377248</v>
      </c>
    </row>
    <row r="37" spans="1:11" x14ac:dyDescent="0.2">
      <c r="A37" s="214" t="s">
        <v>142</v>
      </c>
      <c r="B37" s="214"/>
      <c r="C37" s="214"/>
      <c r="D37" s="214"/>
      <c r="E37" s="214"/>
      <c r="F37" s="214"/>
      <c r="G37" s="20">
        <v>154</v>
      </c>
      <c r="H37" s="37">
        <f>SUM(H38:H47)</f>
        <v>9988723</v>
      </c>
      <c r="I37" s="37">
        <f>SUM(I38:I47)</f>
        <v>9988723</v>
      </c>
      <c r="J37" s="37">
        <f>SUM(J38:J47)</f>
        <v>1489180</v>
      </c>
      <c r="K37" s="37">
        <f>SUM(K38:K47)</f>
        <v>1489180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9988723</v>
      </c>
      <c r="I45" s="33">
        <v>9988723</v>
      </c>
      <c r="J45" s="33">
        <v>1489180</v>
      </c>
      <c r="K45" s="33">
        <v>1489180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18161643</v>
      </c>
      <c r="I48" s="37">
        <f>SUM(I49:I55)</f>
        <v>18161643</v>
      </c>
      <c r="J48" s="37">
        <f>SUM(J49:J55)</f>
        <v>10439282</v>
      </c>
      <c r="K48" s="37">
        <f>SUM(K49:K55)</f>
        <v>10439282</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14503447</v>
      </c>
      <c r="I51" s="33">
        <v>14503447</v>
      </c>
      <c r="J51" s="33">
        <v>9012080</v>
      </c>
      <c r="K51" s="33">
        <v>9012080</v>
      </c>
    </row>
    <row r="52" spans="1:11" x14ac:dyDescent="0.2">
      <c r="A52" s="210" t="s">
        <v>157</v>
      </c>
      <c r="B52" s="210"/>
      <c r="C52" s="210"/>
      <c r="D52" s="210"/>
      <c r="E52" s="210"/>
      <c r="F52" s="210"/>
      <c r="G52" s="15">
        <v>169</v>
      </c>
      <c r="H52" s="33">
        <v>3658196</v>
      </c>
      <c r="I52" s="33">
        <v>3658196</v>
      </c>
      <c r="J52" s="33">
        <v>1427202</v>
      </c>
      <c r="K52" s="33">
        <v>1427202</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1164095220</v>
      </c>
      <c r="I60" s="37">
        <f t="shared" ref="I60:K60" si="0">I8+I37+I56+I57</f>
        <v>1164095220</v>
      </c>
      <c r="J60" s="37">
        <f t="shared" si="0"/>
        <v>1214521193</v>
      </c>
      <c r="K60" s="37">
        <f t="shared" si="0"/>
        <v>1214521193</v>
      </c>
    </row>
    <row r="61" spans="1:11" x14ac:dyDescent="0.2">
      <c r="A61" s="214" t="s">
        <v>166</v>
      </c>
      <c r="B61" s="214"/>
      <c r="C61" s="214"/>
      <c r="D61" s="214"/>
      <c r="E61" s="214"/>
      <c r="F61" s="214"/>
      <c r="G61" s="20">
        <v>178</v>
      </c>
      <c r="H61" s="37">
        <f>H14+H48+H58+H59</f>
        <v>1087697100</v>
      </c>
      <c r="I61" s="37">
        <f t="shared" ref="I61:K61" si="1">I14+I48+I58+I59</f>
        <v>1087697100</v>
      </c>
      <c r="J61" s="37">
        <f t="shared" si="1"/>
        <v>1118335714</v>
      </c>
      <c r="K61" s="37">
        <f t="shared" si="1"/>
        <v>1118335714</v>
      </c>
    </row>
    <row r="62" spans="1:11" x14ac:dyDescent="0.2">
      <c r="A62" s="214" t="s">
        <v>167</v>
      </c>
      <c r="B62" s="214"/>
      <c r="C62" s="214"/>
      <c r="D62" s="214"/>
      <c r="E62" s="214"/>
      <c r="F62" s="214"/>
      <c r="G62" s="20">
        <v>179</v>
      </c>
      <c r="H62" s="37">
        <f>H60-H61</f>
        <v>76398120</v>
      </c>
      <c r="I62" s="37">
        <f t="shared" ref="I62:K62" si="2">I60-I61</f>
        <v>76398120</v>
      </c>
      <c r="J62" s="37">
        <f t="shared" si="2"/>
        <v>96185479</v>
      </c>
      <c r="K62" s="37">
        <f t="shared" si="2"/>
        <v>96185479</v>
      </c>
    </row>
    <row r="63" spans="1:11" x14ac:dyDescent="0.2">
      <c r="A63" s="213" t="s">
        <v>168</v>
      </c>
      <c r="B63" s="213"/>
      <c r="C63" s="213"/>
      <c r="D63" s="213"/>
      <c r="E63" s="213"/>
      <c r="F63" s="213"/>
      <c r="G63" s="20">
        <v>180</v>
      </c>
      <c r="H63" s="37">
        <f>+IF((H60-H61)&gt;0,(H60-H61),0)</f>
        <v>76398120</v>
      </c>
      <c r="I63" s="37">
        <f t="shared" ref="I63:K63" si="3">+IF((I60-I61)&gt;0,(I60-I61),0)</f>
        <v>76398120</v>
      </c>
      <c r="J63" s="37">
        <f t="shared" si="3"/>
        <v>96185479</v>
      </c>
      <c r="K63" s="37">
        <f t="shared" si="3"/>
        <v>96185479</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14741754</v>
      </c>
      <c r="I65" s="33">
        <v>14741754</v>
      </c>
      <c r="J65" s="33">
        <v>15465946</v>
      </c>
      <c r="K65" s="33">
        <v>15465946</v>
      </c>
    </row>
    <row r="66" spans="1:11" x14ac:dyDescent="0.2">
      <c r="A66" s="214" t="s">
        <v>170</v>
      </c>
      <c r="B66" s="214"/>
      <c r="C66" s="214"/>
      <c r="D66" s="214"/>
      <c r="E66" s="214"/>
      <c r="F66" s="214"/>
      <c r="G66" s="20">
        <v>183</v>
      </c>
      <c r="H66" s="37">
        <f>H62-H65</f>
        <v>61656366</v>
      </c>
      <c r="I66" s="37">
        <f t="shared" ref="I66:K66" si="5">I62-I65</f>
        <v>61656366</v>
      </c>
      <c r="J66" s="37">
        <f t="shared" si="5"/>
        <v>80719533</v>
      </c>
      <c r="K66" s="37">
        <f t="shared" si="5"/>
        <v>80719533</v>
      </c>
    </row>
    <row r="67" spans="1:11" x14ac:dyDescent="0.2">
      <c r="A67" s="213" t="s">
        <v>171</v>
      </c>
      <c r="B67" s="213"/>
      <c r="C67" s="213"/>
      <c r="D67" s="213"/>
      <c r="E67" s="213"/>
      <c r="F67" s="213"/>
      <c r="G67" s="20">
        <v>184</v>
      </c>
      <c r="H67" s="37">
        <f>+IF((H62-H65)&gt;0,(H62-H65),0)</f>
        <v>61656366</v>
      </c>
      <c r="I67" s="37">
        <f t="shared" ref="I67:K67" si="6">+IF((I62-I65)&gt;0,(I62-I65),0)</f>
        <v>61656366</v>
      </c>
      <c r="J67" s="37">
        <f t="shared" si="6"/>
        <v>80719533</v>
      </c>
      <c r="K67" s="37">
        <f t="shared" si="6"/>
        <v>80719533</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61656366</v>
      </c>
      <c r="I85" s="39">
        <f>I86+I87</f>
        <v>61656366</v>
      </c>
      <c r="J85" s="39">
        <f>J86+J87</f>
        <v>80719533</v>
      </c>
      <c r="K85" s="39">
        <f>K86+K87</f>
        <v>80719533</v>
      </c>
    </row>
    <row r="86" spans="1:11" x14ac:dyDescent="0.2">
      <c r="A86" s="209" t="s">
        <v>189</v>
      </c>
      <c r="B86" s="209"/>
      <c r="C86" s="209"/>
      <c r="D86" s="209"/>
      <c r="E86" s="209"/>
      <c r="F86" s="209"/>
      <c r="G86" s="15">
        <v>200</v>
      </c>
      <c r="H86" s="40">
        <v>61556638</v>
      </c>
      <c r="I86" s="40">
        <v>61556638</v>
      </c>
      <c r="J86" s="40">
        <v>80863051</v>
      </c>
      <c r="K86" s="40">
        <v>80863051</v>
      </c>
    </row>
    <row r="87" spans="1:11" x14ac:dyDescent="0.2">
      <c r="A87" s="209" t="s">
        <v>190</v>
      </c>
      <c r="B87" s="209"/>
      <c r="C87" s="209"/>
      <c r="D87" s="209"/>
      <c r="E87" s="209"/>
      <c r="F87" s="209"/>
      <c r="G87" s="15">
        <v>201</v>
      </c>
      <c r="H87" s="40">
        <v>99728</v>
      </c>
      <c r="I87" s="40">
        <v>99728</v>
      </c>
      <c r="J87" s="40">
        <v>-143518</v>
      </c>
      <c r="K87" s="40">
        <v>-143518</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61656366</v>
      </c>
      <c r="I89" s="40">
        <v>61656366</v>
      </c>
      <c r="J89" s="40">
        <v>80719533</v>
      </c>
      <c r="K89" s="40">
        <v>80719533</v>
      </c>
    </row>
    <row r="90" spans="1:11" ht="24" customHeight="1" x14ac:dyDescent="0.2">
      <c r="A90" s="207" t="s">
        <v>192</v>
      </c>
      <c r="B90" s="207"/>
      <c r="C90" s="207"/>
      <c r="D90" s="207"/>
      <c r="E90" s="207"/>
      <c r="F90" s="207"/>
      <c r="G90" s="20">
        <v>203</v>
      </c>
      <c r="H90" s="39">
        <f>SUM(H91:H98)</f>
        <v>-22839943</v>
      </c>
      <c r="I90" s="39">
        <f>SUM(I91:I98)</f>
        <v>-22839943</v>
      </c>
      <c r="J90" s="39">
        <f>SUM(J91:J98)</f>
        <v>2807299</v>
      </c>
      <c r="K90" s="39">
        <f>SUM(K91:K98)</f>
        <v>2807299</v>
      </c>
    </row>
    <row r="91" spans="1:11" x14ac:dyDescent="0.2">
      <c r="A91" s="210" t="s">
        <v>193</v>
      </c>
      <c r="B91" s="210"/>
      <c r="C91" s="210"/>
      <c r="D91" s="210"/>
      <c r="E91" s="210"/>
      <c r="F91" s="210"/>
      <c r="G91" s="15">
        <v>204</v>
      </c>
      <c r="H91" s="40">
        <v>-23127746</v>
      </c>
      <c r="I91" s="40">
        <v>-23127746</v>
      </c>
      <c r="J91" s="40">
        <v>3588778</v>
      </c>
      <c r="K91" s="40">
        <v>3588778</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287803</v>
      </c>
      <c r="I94" s="40">
        <v>287803</v>
      </c>
      <c r="J94" s="40">
        <v>-781479</v>
      </c>
      <c r="K94" s="40">
        <v>-781479</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-22839943</v>
      </c>
      <c r="I100" s="39">
        <f>I90-I99</f>
        <v>-22839943</v>
      </c>
      <c r="J100" s="39">
        <f>J90-J99</f>
        <v>2807299</v>
      </c>
      <c r="K100" s="39">
        <f>K90-K99</f>
        <v>2807299</v>
      </c>
    </row>
    <row r="101" spans="1:11" x14ac:dyDescent="0.2">
      <c r="A101" s="207" t="s">
        <v>202</v>
      </c>
      <c r="B101" s="207"/>
      <c r="C101" s="207"/>
      <c r="D101" s="207"/>
      <c r="E101" s="207"/>
      <c r="F101" s="207"/>
      <c r="G101" s="20">
        <v>214</v>
      </c>
      <c r="H101" s="39">
        <f>H89+H100</f>
        <v>38816423</v>
      </c>
      <c r="I101" s="39">
        <f>I89+I100</f>
        <v>38816423</v>
      </c>
      <c r="J101" s="39">
        <f>J89+J100</f>
        <v>83526832</v>
      </c>
      <c r="K101" s="39">
        <f>K89+K100</f>
        <v>83526832</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38816423</v>
      </c>
      <c r="I103" s="39">
        <f>I104+I105</f>
        <v>38816423</v>
      </c>
      <c r="J103" s="39">
        <f>J104+J105</f>
        <v>83526832</v>
      </c>
      <c r="K103" s="39">
        <f>K104+K105</f>
        <v>83526832</v>
      </c>
    </row>
    <row r="104" spans="1:11" x14ac:dyDescent="0.2">
      <c r="A104" s="209" t="s">
        <v>117</v>
      </c>
      <c r="B104" s="209"/>
      <c r="C104" s="209"/>
      <c r="D104" s="209"/>
      <c r="E104" s="209"/>
      <c r="F104" s="209"/>
      <c r="G104" s="15">
        <v>216</v>
      </c>
      <c r="H104" s="40">
        <v>38756661</v>
      </c>
      <c r="I104" s="40">
        <v>38756661</v>
      </c>
      <c r="J104" s="40">
        <v>83671053</v>
      </c>
      <c r="K104" s="40">
        <v>83671053</v>
      </c>
    </row>
    <row r="105" spans="1:11" x14ac:dyDescent="0.2">
      <c r="A105" s="209" t="s">
        <v>205</v>
      </c>
      <c r="B105" s="209"/>
      <c r="C105" s="209"/>
      <c r="D105" s="209"/>
      <c r="E105" s="209"/>
      <c r="F105" s="209"/>
      <c r="G105" s="15">
        <v>217</v>
      </c>
      <c r="H105" s="40">
        <v>59762</v>
      </c>
      <c r="I105" s="40">
        <v>59762</v>
      </c>
      <c r="J105" s="40">
        <v>-144221</v>
      </c>
      <c r="K105" s="40">
        <v>-144221</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435</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433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f>+RDG!H62</f>
        <v>76398120</v>
      </c>
      <c r="I8" s="43">
        <f>+RDG!J62</f>
        <v>96185479</v>
      </c>
    </row>
    <row r="9" spans="1:9" ht="12.75" customHeight="1" x14ac:dyDescent="0.2">
      <c r="A9" s="257" t="s">
        <v>211</v>
      </c>
      <c r="B9" s="258"/>
      <c r="C9" s="258"/>
      <c r="D9" s="258"/>
      <c r="E9" s="258"/>
      <c r="F9" s="259"/>
      <c r="G9" s="25">
        <v>2</v>
      </c>
      <c r="H9" s="44">
        <f>H10+H11+H12+H13+H14+H15+H16+H17</f>
        <v>47940205</v>
      </c>
      <c r="I9" s="44">
        <f>I10+I11+I12+I13+I14+I15+I16+I17</f>
        <v>79745960</v>
      </c>
    </row>
    <row r="10" spans="1:9" ht="12.75" customHeight="1" x14ac:dyDescent="0.2">
      <c r="A10" s="254" t="s">
        <v>212</v>
      </c>
      <c r="B10" s="255"/>
      <c r="C10" s="255"/>
      <c r="D10" s="255"/>
      <c r="E10" s="255"/>
      <c r="F10" s="256"/>
      <c r="G10" s="26">
        <v>3</v>
      </c>
      <c r="H10" s="45">
        <f>+RDG!H24</f>
        <v>36699246</v>
      </c>
      <c r="I10" s="45">
        <f>+RDG!J24</f>
        <v>56634849</v>
      </c>
    </row>
    <row r="11" spans="1:9" ht="22.15" customHeight="1" x14ac:dyDescent="0.2">
      <c r="A11" s="254" t="s">
        <v>213</v>
      </c>
      <c r="B11" s="255"/>
      <c r="C11" s="255"/>
      <c r="D11" s="255"/>
      <c r="E11" s="255"/>
      <c r="F11" s="256"/>
      <c r="G11" s="26">
        <v>4</v>
      </c>
      <c r="H11" s="45">
        <v>-172395</v>
      </c>
      <c r="I11" s="45">
        <v>-436957</v>
      </c>
    </row>
    <row r="12" spans="1:9" ht="23.45" customHeight="1" x14ac:dyDescent="0.2">
      <c r="A12" s="254" t="s">
        <v>214</v>
      </c>
      <c r="B12" s="255"/>
      <c r="C12" s="255"/>
      <c r="D12" s="255"/>
      <c r="E12" s="255"/>
      <c r="F12" s="256"/>
      <c r="G12" s="26">
        <v>5</v>
      </c>
      <c r="H12" s="45">
        <v>824045</v>
      </c>
      <c r="I12" s="45">
        <v>-2227605</v>
      </c>
    </row>
    <row r="13" spans="1:9" ht="12.75" customHeight="1" x14ac:dyDescent="0.2">
      <c r="A13" s="254" t="s">
        <v>215</v>
      </c>
      <c r="B13" s="255"/>
      <c r="C13" s="255"/>
      <c r="D13" s="255"/>
      <c r="E13" s="255"/>
      <c r="F13" s="256"/>
      <c r="G13" s="26">
        <v>6</v>
      </c>
      <c r="H13" s="45">
        <v>-544870</v>
      </c>
      <c r="I13" s="45">
        <v>-271689</v>
      </c>
    </row>
    <row r="14" spans="1:9" ht="12.75" customHeight="1" x14ac:dyDescent="0.2">
      <c r="A14" s="254" t="s">
        <v>216</v>
      </c>
      <c r="B14" s="255"/>
      <c r="C14" s="255"/>
      <c r="D14" s="255"/>
      <c r="E14" s="255"/>
      <c r="F14" s="256"/>
      <c r="G14" s="26">
        <v>7</v>
      </c>
      <c r="H14" s="45">
        <v>14503447</v>
      </c>
      <c r="I14" s="45">
        <v>9012800</v>
      </c>
    </row>
    <row r="15" spans="1:9" ht="12.75" customHeight="1" x14ac:dyDescent="0.2">
      <c r="A15" s="254" t="s">
        <v>217</v>
      </c>
      <c r="B15" s="255"/>
      <c r="C15" s="255"/>
      <c r="D15" s="255"/>
      <c r="E15" s="255"/>
      <c r="F15" s="256"/>
      <c r="G15" s="26">
        <v>8</v>
      </c>
      <c r="H15" s="45">
        <v>3867062</v>
      </c>
      <c r="I15" s="45">
        <v>10022960</v>
      </c>
    </row>
    <row r="16" spans="1:9" ht="12.75" customHeight="1" x14ac:dyDescent="0.2">
      <c r="A16" s="254" t="s">
        <v>218</v>
      </c>
      <c r="B16" s="255"/>
      <c r="C16" s="255"/>
      <c r="D16" s="255"/>
      <c r="E16" s="255"/>
      <c r="F16" s="256"/>
      <c r="G16" s="26">
        <v>9</v>
      </c>
      <c r="H16" s="45">
        <v>-18668884</v>
      </c>
      <c r="I16" s="45">
        <v>3265194</v>
      </c>
    </row>
    <row r="17" spans="1:9" ht="25.15" customHeight="1" x14ac:dyDescent="0.2">
      <c r="A17" s="254" t="s">
        <v>219</v>
      </c>
      <c r="B17" s="255"/>
      <c r="C17" s="255"/>
      <c r="D17" s="255"/>
      <c r="E17" s="255"/>
      <c r="F17" s="256"/>
      <c r="G17" s="26">
        <v>10</v>
      </c>
      <c r="H17" s="45">
        <v>11432554</v>
      </c>
      <c r="I17" s="45">
        <f>3747762-1354</f>
        <v>3746408</v>
      </c>
    </row>
    <row r="18" spans="1:9" ht="28.15" customHeight="1" x14ac:dyDescent="0.2">
      <c r="A18" s="233" t="s">
        <v>390</v>
      </c>
      <c r="B18" s="234"/>
      <c r="C18" s="234"/>
      <c r="D18" s="234"/>
      <c r="E18" s="234"/>
      <c r="F18" s="235"/>
      <c r="G18" s="25">
        <v>11</v>
      </c>
      <c r="H18" s="44">
        <f>H8+H9</f>
        <v>124338325</v>
      </c>
      <c r="I18" s="44">
        <f>I8+I9</f>
        <v>175931439</v>
      </c>
    </row>
    <row r="19" spans="1:9" ht="12.75" customHeight="1" x14ac:dyDescent="0.2">
      <c r="A19" s="257" t="s">
        <v>220</v>
      </c>
      <c r="B19" s="258"/>
      <c r="C19" s="258"/>
      <c r="D19" s="258"/>
      <c r="E19" s="258"/>
      <c r="F19" s="259"/>
      <c r="G19" s="25">
        <v>12</v>
      </c>
      <c r="H19" s="44">
        <f>H20+H21+H22+H23</f>
        <v>48022077</v>
      </c>
      <c r="I19" s="44">
        <f>I20+I21+I22+I23</f>
        <v>5686380</v>
      </c>
    </row>
    <row r="20" spans="1:9" ht="12.75" customHeight="1" x14ac:dyDescent="0.2">
      <c r="A20" s="254" t="s">
        <v>221</v>
      </c>
      <c r="B20" s="255"/>
      <c r="C20" s="255"/>
      <c r="D20" s="255"/>
      <c r="E20" s="255"/>
      <c r="F20" s="256"/>
      <c r="G20" s="26">
        <v>13</v>
      </c>
      <c r="H20" s="45">
        <v>-17306720</v>
      </c>
      <c r="I20" s="45">
        <v>90006352</v>
      </c>
    </row>
    <row r="21" spans="1:9" ht="12.75" customHeight="1" x14ac:dyDescent="0.2">
      <c r="A21" s="254" t="s">
        <v>222</v>
      </c>
      <c r="B21" s="255"/>
      <c r="C21" s="255"/>
      <c r="D21" s="255"/>
      <c r="E21" s="255"/>
      <c r="F21" s="256"/>
      <c r="G21" s="26">
        <v>14</v>
      </c>
      <c r="H21" s="45">
        <v>102242800</v>
      </c>
      <c r="I21" s="45">
        <v>-8057872</v>
      </c>
    </row>
    <row r="22" spans="1:9" ht="12.75" customHeight="1" x14ac:dyDescent="0.2">
      <c r="A22" s="254" t="s">
        <v>223</v>
      </c>
      <c r="B22" s="255"/>
      <c r="C22" s="255"/>
      <c r="D22" s="255"/>
      <c r="E22" s="255"/>
      <c r="F22" s="256"/>
      <c r="G22" s="26">
        <v>15</v>
      </c>
      <c r="H22" s="45">
        <v>-36914003</v>
      </c>
      <c r="I22" s="45">
        <v>-76262100</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172360402</v>
      </c>
      <c r="I24" s="44">
        <f>I18+I19</f>
        <v>181617819</v>
      </c>
    </row>
    <row r="25" spans="1:9" ht="12.75" customHeight="1" x14ac:dyDescent="0.2">
      <c r="A25" s="245" t="s">
        <v>226</v>
      </c>
      <c r="B25" s="246"/>
      <c r="C25" s="246"/>
      <c r="D25" s="246"/>
      <c r="E25" s="246"/>
      <c r="F25" s="247"/>
      <c r="G25" s="26">
        <v>18</v>
      </c>
      <c r="H25" s="45">
        <v>-10162000</v>
      </c>
      <c r="I25" s="45">
        <v>-8576791</v>
      </c>
    </row>
    <row r="26" spans="1:9" ht="12.75" customHeight="1" x14ac:dyDescent="0.2">
      <c r="A26" s="245" t="s">
        <v>227</v>
      </c>
      <c r="B26" s="246"/>
      <c r="C26" s="246"/>
      <c r="D26" s="246"/>
      <c r="E26" s="246"/>
      <c r="F26" s="247"/>
      <c r="G26" s="26">
        <v>19</v>
      </c>
      <c r="H26" s="45">
        <v>-15266000</v>
      </c>
      <c r="I26" s="45">
        <v>-18201000</v>
      </c>
    </row>
    <row r="27" spans="1:9" ht="25.9" customHeight="1" x14ac:dyDescent="0.2">
      <c r="A27" s="236" t="s">
        <v>228</v>
      </c>
      <c r="B27" s="237"/>
      <c r="C27" s="237"/>
      <c r="D27" s="237"/>
      <c r="E27" s="237"/>
      <c r="F27" s="238"/>
      <c r="G27" s="27">
        <v>20</v>
      </c>
      <c r="H27" s="46">
        <f>H24+H25+H26</f>
        <v>146932402</v>
      </c>
      <c r="I27" s="46">
        <f>I24+I25+I26</f>
        <v>154840028</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506669</v>
      </c>
      <c r="I29" s="47">
        <v>954763</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544870</v>
      </c>
      <c r="I31" s="48">
        <v>271689</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1899000</v>
      </c>
      <c r="I33" s="48">
        <v>4547000</v>
      </c>
    </row>
    <row r="34" spans="1:9" ht="12.75" customHeight="1" x14ac:dyDescent="0.2">
      <c r="A34" s="245" t="s">
        <v>235</v>
      </c>
      <c r="B34" s="246"/>
      <c r="C34" s="246"/>
      <c r="D34" s="246"/>
      <c r="E34" s="246"/>
      <c r="F34" s="247"/>
      <c r="G34" s="26">
        <v>26</v>
      </c>
      <c r="H34" s="48">
        <v>1647000</v>
      </c>
      <c r="I34" s="48">
        <v>0</v>
      </c>
    </row>
    <row r="35" spans="1:9" ht="26.45" customHeight="1" x14ac:dyDescent="0.2">
      <c r="A35" s="233" t="s">
        <v>236</v>
      </c>
      <c r="B35" s="234"/>
      <c r="C35" s="234"/>
      <c r="D35" s="234"/>
      <c r="E35" s="234"/>
      <c r="F35" s="235"/>
      <c r="G35" s="25">
        <v>27</v>
      </c>
      <c r="H35" s="49">
        <f>H29+H30+H31+H32+H33+H34</f>
        <v>4597539</v>
      </c>
      <c r="I35" s="49">
        <f>I29+I30+I31+I32+I33+I34</f>
        <v>5773452</v>
      </c>
    </row>
    <row r="36" spans="1:9" ht="22.9" customHeight="1" x14ac:dyDescent="0.2">
      <c r="A36" s="245" t="s">
        <v>237</v>
      </c>
      <c r="B36" s="246"/>
      <c r="C36" s="246"/>
      <c r="D36" s="246"/>
      <c r="E36" s="246"/>
      <c r="F36" s="247"/>
      <c r="G36" s="26">
        <v>28</v>
      </c>
      <c r="H36" s="48">
        <v>-66666753</v>
      </c>
      <c r="I36" s="48">
        <v>-75137719</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-11000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-66677753</v>
      </c>
      <c r="I41" s="49">
        <f>I36+I37+I38+I39+I40</f>
        <v>-75137719</v>
      </c>
    </row>
    <row r="42" spans="1:9" ht="29.45" customHeight="1" x14ac:dyDescent="0.2">
      <c r="A42" s="236" t="s">
        <v>243</v>
      </c>
      <c r="B42" s="237"/>
      <c r="C42" s="237"/>
      <c r="D42" s="237"/>
      <c r="E42" s="237"/>
      <c r="F42" s="238"/>
      <c r="G42" s="27">
        <v>34</v>
      </c>
      <c r="H42" s="50">
        <f>H35+H41</f>
        <v>-62080214</v>
      </c>
      <c r="I42" s="50">
        <f>I35+I41</f>
        <v>-69364267</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0</v>
      </c>
    </row>
    <row r="49" spans="1:9" ht="24.6" customHeight="1" x14ac:dyDescent="0.2">
      <c r="A49" s="245" t="s">
        <v>389</v>
      </c>
      <c r="B49" s="246"/>
      <c r="C49" s="246"/>
      <c r="D49" s="246"/>
      <c r="E49" s="246"/>
      <c r="F49" s="247"/>
      <c r="G49" s="26">
        <v>40</v>
      </c>
      <c r="H49" s="48">
        <v>-80549007</v>
      </c>
      <c r="I49" s="48">
        <v>-105845291</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-18516000</v>
      </c>
    </row>
    <row r="52" spans="1:9" ht="22.9" customHeight="1" x14ac:dyDescent="0.2">
      <c r="A52" s="245" t="s">
        <v>252</v>
      </c>
      <c r="B52" s="246"/>
      <c r="C52" s="246"/>
      <c r="D52" s="246"/>
      <c r="E52" s="246"/>
      <c r="F52" s="247"/>
      <c r="G52" s="26">
        <v>43</v>
      </c>
      <c r="H52" s="48">
        <v>-1935740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-82484747</v>
      </c>
      <c r="I54" s="49">
        <f>I49+I50+I51+I52+I53</f>
        <v>-124361291</v>
      </c>
    </row>
    <row r="55" spans="1:9" ht="29.45" customHeight="1" x14ac:dyDescent="0.2">
      <c r="A55" s="248" t="s">
        <v>255</v>
      </c>
      <c r="B55" s="249"/>
      <c r="C55" s="249"/>
      <c r="D55" s="249"/>
      <c r="E55" s="249"/>
      <c r="F55" s="250"/>
      <c r="G55" s="25">
        <v>46</v>
      </c>
      <c r="H55" s="49">
        <f>H48+H54</f>
        <v>-82484747</v>
      </c>
      <c r="I55" s="49">
        <f>I48+I54</f>
        <v>-124361291</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2367441</v>
      </c>
      <c r="I57" s="49">
        <f>I27+I42+I55+I56</f>
        <v>-38885530</v>
      </c>
    </row>
    <row r="58" spans="1:9" x14ac:dyDescent="0.2">
      <c r="A58" s="251" t="s">
        <v>258</v>
      </c>
      <c r="B58" s="252"/>
      <c r="C58" s="252"/>
      <c r="D58" s="252"/>
      <c r="E58" s="252"/>
      <c r="F58" s="253"/>
      <c r="G58" s="26">
        <v>49</v>
      </c>
      <c r="H58" s="48">
        <v>497079018</v>
      </c>
      <c r="I58" s="48">
        <v>413663456</v>
      </c>
    </row>
    <row r="59" spans="1:9" ht="31.15" customHeight="1" x14ac:dyDescent="0.2">
      <c r="A59" s="236" t="s">
        <v>259</v>
      </c>
      <c r="B59" s="237"/>
      <c r="C59" s="237"/>
      <c r="D59" s="237"/>
      <c r="E59" s="237"/>
      <c r="F59" s="238"/>
      <c r="G59" s="27">
        <v>50</v>
      </c>
      <c r="H59" s="50">
        <f>H57+H58</f>
        <v>499446459</v>
      </c>
      <c r="I59" s="50">
        <f>I57+I58</f>
        <v>374777926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435</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433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4" zoomScale="80" zoomScaleNormal="100" zoomScaleSheetLayoutView="80" workbookViewId="0">
      <selection activeCell="W40" sqref="W4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43555</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133372000</v>
      </c>
      <c r="I7" s="65">
        <v>881088632</v>
      </c>
      <c r="J7" s="65">
        <v>0</v>
      </c>
      <c r="K7" s="65">
        <v>0</v>
      </c>
      <c r="L7" s="65">
        <v>1513588</v>
      </c>
      <c r="M7" s="65">
        <v>0</v>
      </c>
      <c r="N7" s="65">
        <v>-47977134</v>
      </c>
      <c r="O7" s="65">
        <v>0</v>
      </c>
      <c r="P7" s="65">
        <v>0</v>
      </c>
      <c r="Q7" s="65">
        <v>-4450253</v>
      </c>
      <c r="R7" s="65">
        <v>0</v>
      </c>
      <c r="S7" s="65">
        <v>1010138292</v>
      </c>
      <c r="T7" s="65">
        <v>275528936</v>
      </c>
      <c r="U7" s="66">
        <f>H7+I7+J7+K7-L7+M7+N7+O7+P7+Q7+R7+S7+T7</f>
        <v>2246186885</v>
      </c>
      <c r="V7" s="65">
        <v>3662656</v>
      </c>
      <c r="W7" s="66">
        <f>U7+V7</f>
        <v>2249849541</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133372000</v>
      </c>
      <c r="I10" s="66">
        <f t="shared" ref="I10:W10" si="2">I7+I8+I9</f>
        <v>881088632</v>
      </c>
      <c r="J10" s="66">
        <f t="shared" si="2"/>
        <v>0</v>
      </c>
      <c r="K10" s="66">
        <f>K7+K8+K9</f>
        <v>0</v>
      </c>
      <c r="L10" s="66">
        <f t="shared" si="2"/>
        <v>1513588</v>
      </c>
      <c r="M10" s="66">
        <f t="shared" si="2"/>
        <v>0</v>
      </c>
      <c r="N10" s="66">
        <f t="shared" si="2"/>
        <v>-47977134</v>
      </c>
      <c r="O10" s="66">
        <f t="shared" si="2"/>
        <v>0</v>
      </c>
      <c r="P10" s="66">
        <f t="shared" si="2"/>
        <v>0</v>
      </c>
      <c r="Q10" s="66">
        <f t="shared" si="2"/>
        <v>-4450253</v>
      </c>
      <c r="R10" s="66">
        <f t="shared" si="2"/>
        <v>0</v>
      </c>
      <c r="S10" s="66">
        <f t="shared" si="2"/>
        <v>1010138292</v>
      </c>
      <c r="T10" s="66">
        <f t="shared" si="2"/>
        <v>275528936</v>
      </c>
      <c r="U10" s="66">
        <f t="shared" si="2"/>
        <v>2246186885</v>
      </c>
      <c r="V10" s="66">
        <f t="shared" si="2"/>
        <v>3662656</v>
      </c>
      <c r="W10" s="66">
        <f t="shared" si="2"/>
        <v>2249849541</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f>+RDG!H86</f>
        <v>61556638</v>
      </c>
      <c r="U11" s="66">
        <f>H11+I11+J11+K11-L11+M11+N11+O11+P11+Q11+R11+S11+T11</f>
        <v>61556638</v>
      </c>
      <c r="V11" s="65">
        <f>+RDG!H87</f>
        <v>99728</v>
      </c>
      <c r="W11" s="66">
        <f t="shared" ref="W11:W28" si="3">U11+V11</f>
        <v>61656366</v>
      </c>
    </row>
    <row r="12" spans="1:23" x14ac:dyDescent="0.2">
      <c r="A12" s="286" t="s">
        <v>326</v>
      </c>
      <c r="B12" s="286"/>
      <c r="C12" s="286"/>
      <c r="D12" s="286"/>
      <c r="E12" s="286"/>
      <c r="F12" s="286"/>
      <c r="G12" s="6">
        <v>6</v>
      </c>
      <c r="H12" s="67">
        <v>0</v>
      </c>
      <c r="I12" s="67">
        <v>0</v>
      </c>
      <c r="J12" s="67">
        <v>0</v>
      </c>
      <c r="K12" s="67">
        <v>0</v>
      </c>
      <c r="L12" s="67">
        <v>0</v>
      </c>
      <c r="M12" s="67">
        <v>0</v>
      </c>
      <c r="N12" s="65">
        <v>-23087780</v>
      </c>
      <c r="O12" s="67">
        <v>0</v>
      </c>
      <c r="P12" s="67">
        <v>0</v>
      </c>
      <c r="Q12" s="67">
        <v>0</v>
      </c>
      <c r="R12" s="67">
        <v>0</v>
      </c>
      <c r="S12" s="67">
        <v>0</v>
      </c>
      <c r="T12" s="67">
        <v>0</v>
      </c>
      <c r="U12" s="66">
        <f t="shared" ref="U12:U28" si="4">H12+I12+J12+K12-L12+M12+N12+O12+P12+Q12+R12+S12+T12</f>
        <v>-23087780</v>
      </c>
      <c r="V12" s="65">
        <v>-39966</v>
      </c>
      <c r="W12" s="66">
        <f t="shared" si="3"/>
        <v>-23127746</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f>+RDG!H94</f>
        <v>287803</v>
      </c>
      <c r="R15" s="67">
        <v>0</v>
      </c>
      <c r="S15" s="65">
        <v>0</v>
      </c>
      <c r="T15" s="65">
        <v>0</v>
      </c>
      <c r="U15" s="66">
        <f t="shared" si="4"/>
        <v>287803</v>
      </c>
      <c r="V15" s="65">
        <v>0</v>
      </c>
      <c r="W15" s="66">
        <f t="shared" si="3"/>
        <v>287803</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1935740</v>
      </c>
      <c r="M24" s="65">
        <v>0</v>
      </c>
      <c r="N24" s="65">
        <v>0</v>
      </c>
      <c r="O24" s="65">
        <v>0</v>
      </c>
      <c r="P24" s="65">
        <v>0</v>
      </c>
      <c r="Q24" s="65">
        <v>0</v>
      </c>
      <c r="R24" s="65">
        <v>0</v>
      </c>
      <c r="S24" s="65">
        <v>0</v>
      </c>
      <c r="T24" s="65">
        <v>0</v>
      </c>
      <c r="U24" s="66">
        <f t="shared" si="4"/>
        <v>-1935740</v>
      </c>
      <c r="V24" s="65">
        <v>0</v>
      </c>
      <c r="W24" s="66">
        <f t="shared" si="3"/>
        <v>-1935740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275528936</v>
      </c>
      <c r="T27" s="65">
        <v>-275528936</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133372000</v>
      </c>
      <c r="I29" s="68">
        <f t="shared" ref="I29:W29" si="5">SUM(I10:I28)</f>
        <v>881088632</v>
      </c>
      <c r="J29" s="68">
        <f t="shared" si="5"/>
        <v>0</v>
      </c>
      <c r="K29" s="68">
        <f t="shared" si="5"/>
        <v>0</v>
      </c>
      <c r="L29" s="68">
        <f t="shared" si="5"/>
        <v>3449328</v>
      </c>
      <c r="M29" s="68">
        <f t="shared" si="5"/>
        <v>0</v>
      </c>
      <c r="N29" s="68">
        <f t="shared" si="5"/>
        <v>-71064914</v>
      </c>
      <c r="O29" s="68">
        <f t="shared" si="5"/>
        <v>0</v>
      </c>
      <c r="P29" s="68">
        <f t="shared" si="5"/>
        <v>0</v>
      </c>
      <c r="Q29" s="68">
        <f t="shared" si="5"/>
        <v>-4162450</v>
      </c>
      <c r="R29" s="68">
        <f t="shared" si="5"/>
        <v>0</v>
      </c>
      <c r="S29" s="68">
        <f t="shared" si="5"/>
        <v>1285667228</v>
      </c>
      <c r="T29" s="68">
        <f t="shared" si="5"/>
        <v>61556638</v>
      </c>
      <c r="U29" s="68">
        <f t="shared" si="5"/>
        <v>2283007806</v>
      </c>
      <c r="V29" s="68">
        <f t="shared" si="5"/>
        <v>3722418</v>
      </c>
      <c r="W29" s="68">
        <f t="shared" si="5"/>
        <v>2286730224</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-23087780</v>
      </c>
      <c r="O31" s="66">
        <f t="shared" si="6"/>
        <v>0</v>
      </c>
      <c r="P31" s="66">
        <f t="shared" si="6"/>
        <v>0</v>
      </c>
      <c r="Q31" s="66">
        <f t="shared" si="6"/>
        <v>287803</v>
      </c>
      <c r="R31" s="66">
        <f t="shared" si="6"/>
        <v>0</v>
      </c>
      <c r="S31" s="66">
        <f t="shared" si="6"/>
        <v>0</v>
      </c>
      <c r="T31" s="66">
        <f t="shared" si="6"/>
        <v>0</v>
      </c>
      <c r="U31" s="66">
        <f t="shared" si="6"/>
        <v>-22799977</v>
      </c>
      <c r="V31" s="66">
        <f t="shared" si="6"/>
        <v>-39966</v>
      </c>
      <c r="W31" s="66">
        <f t="shared" si="6"/>
        <v>-22839943</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-23087780</v>
      </c>
      <c r="O32" s="66">
        <f t="shared" si="7"/>
        <v>0</v>
      </c>
      <c r="P32" s="66">
        <f t="shared" si="7"/>
        <v>0</v>
      </c>
      <c r="Q32" s="66">
        <f t="shared" si="7"/>
        <v>287803</v>
      </c>
      <c r="R32" s="66">
        <f t="shared" si="7"/>
        <v>0</v>
      </c>
      <c r="S32" s="66">
        <f t="shared" si="7"/>
        <v>0</v>
      </c>
      <c r="T32" s="66">
        <f t="shared" si="7"/>
        <v>61556638</v>
      </c>
      <c r="U32" s="66">
        <f t="shared" si="7"/>
        <v>38756661</v>
      </c>
      <c r="V32" s="66">
        <f t="shared" si="7"/>
        <v>59762</v>
      </c>
      <c r="W32" s="66">
        <f t="shared" si="7"/>
        <v>38816423</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1935740</v>
      </c>
      <c r="M33" s="68">
        <f t="shared" si="8"/>
        <v>0</v>
      </c>
      <c r="N33" s="68">
        <f t="shared" si="8"/>
        <v>0</v>
      </c>
      <c r="O33" s="68">
        <f t="shared" si="8"/>
        <v>0</v>
      </c>
      <c r="P33" s="68">
        <f t="shared" si="8"/>
        <v>0</v>
      </c>
      <c r="Q33" s="68">
        <f t="shared" si="8"/>
        <v>0</v>
      </c>
      <c r="R33" s="68">
        <f t="shared" si="8"/>
        <v>0</v>
      </c>
      <c r="S33" s="68">
        <f t="shared" si="8"/>
        <v>275528936</v>
      </c>
      <c r="T33" s="68">
        <f t="shared" si="8"/>
        <v>-275528936</v>
      </c>
      <c r="U33" s="68">
        <f t="shared" si="8"/>
        <v>-1935740</v>
      </c>
      <c r="V33" s="68">
        <f t="shared" si="8"/>
        <v>0</v>
      </c>
      <c r="W33" s="68">
        <f t="shared" si="8"/>
        <v>-1935740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f>+Bilanca!H76</f>
        <v>133372000</v>
      </c>
      <c r="I35" s="65">
        <f>+Bilanca!H77</f>
        <v>881275444</v>
      </c>
      <c r="J35" s="65">
        <v>0</v>
      </c>
      <c r="K35" s="65">
        <v>0</v>
      </c>
      <c r="L35" s="65">
        <f>-Bilanca!H81</f>
        <v>91568</v>
      </c>
      <c r="M35" s="65">
        <v>0</v>
      </c>
      <c r="N35" s="65">
        <f>+Bilanca!H83</f>
        <v>-79599625</v>
      </c>
      <c r="O35" s="65">
        <v>0</v>
      </c>
      <c r="P35" s="65">
        <v>0</v>
      </c>
      <c r="Q35" s="65">
        <f>+Bilanca!H87</f>
        <v>-2027863</v>
      </c>
      <c r="R35" s="65">
        <v>0</v>
      </c>
      <c r="S35" s="65">
        <f>+Bilanca!H90</f>
        <v>1217673463</v>
      </c>
      <c r="T35" s="65">
        <f>+Bilanca!H93</f>
        <v>243970033</v>
      </c>
      <c r="U35" s="69">
        <f t="shared" ref="U35:U37" si="9">H35+I35+J35+K35-L35+M35+N35+O35+P35+Q35+R35+S35+T35</f>
        <v>2394571884</v>
      </c>
      <c r="V35" s="65">
        <f>+Bilanca!H95</f>
        <v>3868891</v>
      </c>
      <c r="W35" s="69">
        <f t="shared" ref="W35:W37" si="10">U35+V35</f>
        <v>2398440775</v>
      </c>
    </row>
    <row r="36" spans="1:23" x14ac:dyDescent="0.2">
      <c r="A36" s="286" t="s">
        <v>323</v>
      </c>
      <c r="B36" s="286"/>
      <c r="C36" s="286"/>
      <c r="D36" s="286"/>
      <c r="E36" s="286"/>
      <c r="F36" s="286"/>
      <c r="G36" s="6">
        <v>28</v>
      </c>
      <c r="H36" s="65">
        <v>0</v>
      </c>
      <c r="I36" s="65">
        <v>0</v>
      </c>
      <c r="J36" s="65">
        <v>0</v>
      </c>
      <c r="K36" s="65">
        <v>0</v>
      </c>
      <c r="L36" s="65">
        <v>0</v>
      </c>
      <c r="M36" s="65">
        <v>0</v>
      </c>
      <c r="N36" s="65">
        <v>-9923408</v>
      </c>
      <c r="O36" s="65">
        <v>0</v>
      </c>
      <c r="P36" s="65">
        <v>0</v>
      </c>
      <c r="Q36" s="65">
        <v>0</v>
      </c>
      <c r="R36" s="65">
        <v>0</v>
      </c>
      <c r="S36" s="65">
        <v>0</v>
      </c>
      <c r="T36" s="65">
        <v>0</v>
      </c>
      <c r="U36" s="69">
        <f t="shared" si="9"/>
        <v>-9923408</v>
      </c>
      <c r="V36" s="65">
        <v>0</v>
      </c>
      <c r="W36" s="69">
        <f t="shared" si="10"/>
        <v>-9923408</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133372000</v>
      </c>
      <c r="I38" s="69">
        <f t="shared" ref="I38:W38" si="11">I35+I36+I37</f>
        <v>881275444</v>
      </c>
      <c r="J38" s="69">
        <f t="shared" si="11"/>
        <v>0</v>
      </c>
      <c r="K38" s="69">
        <f t="shared" si="11"/>
        <v>0</v>
      </c>
      <c r="L38" s="69">
        <f t="shared" si="11"/>
        <v>91568</v>
      </c>
      <c r="M38" s="69">
        <f t="shared" si="11"/>
        <v>0</v>
      </c>
      <c r="N38" s="69">
        <f t="shared" si="11"/>
        <v>-89523033</v>
      </c>
      <c r="O38" s="69">
        <f t="shared" si="11"/>
        <v>0</v>
      </c>
      <c r="P38" s="69">
        <f t="shared" si="11"/>
        <v>0</v>
      </c>
      <c r="Q38" s="69">
        <f t="shared" si="11"/>
        <v>-2027863</v>
      </c>
      <c r="R38" s="69">
        <f t="shared" si="11"/>
        <v>0</v>
      </c>
      <c r="S38" s="69">
        <f t="shared" si="11"/>
        <v>1217673463</v>
      </c>
      <c r="T38" s="69">
        <f t="shared" si="11"/>
        <v>243970033</v>
      </c>
      <c r="U38" s="69">
        <f t="shared" si="11"/>
        <v>2384648476</v>
      </c>
      <c r="V38" s="69">
        <f t="shared" si="11"/>
        <v>3868891</v>
      </c>
      <c r="W38" s="69">
        <f t="shared" si="11"/>
        <v>2388517367</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f>+RDG!J86</f>
        <v>80863051</v>
      </c>
      <c r="U39" s="69">
        <f t="shared" ref="U39:U56" si="12">H39+I39+J39+K39-L39+M39+N39+O39+P39+Q39+R39+S39+T39</f>
        <v>80863051</v>
      </c>
      <c r="V39" s="65">
        <f>+RDG!J87</f>
        <v>-143518</v>
      </c>
      <c r="W39" s="69">
        <f t="shared" ref="W39:W56" si="13">U39+V39</f>
        <v>80719533</v>
      </c>
    </row>
    <row r="40" spans="1:23" x14ac:dyDescent="0.2">
      <c r="A40" s="286" t="s">
        <v>326</v>
      </c>
      <c r="B40" s="286"/>
      <c r="C40" s="286"/>
      <c r="D40" s="286"/>
      <c r="E40" s="286"/>
      <c r="F40" s="286"/>
      <c r="G40" s="6">
        <v>32</v>
      </c>
      <c r="H40" s="67">
        <v>0</v>
      </c>
      <c r="I40" s="67">
        <v>0</v>
      </c>
      <c r="J40" s="67">
        <v>0</v>
      </c>
      <c r="K40" s="67">
        <v>0</v>
      </c>
      <c r="L40" s="67">
        <v>0</v>
      </c>
      <c r="M40" s="67">
        <v>0</v>
      </c>
      <c r="N40" s="65">
        <v>3589481</v>
      </c>
      <c r="O40" s="67">
        <v>0</v>
      </c>
      <c r="P40" s="67">
        <v>0</v>
      </c>
      <c r="Q40" s="67">
        <v>0</v>
      </c>
      <c r="R40" s="67">
        <v>0</v>
      </c>
      <c r="S40" s="67">
        <v>0</v>
      </c>
      <c r="T40" s="67">
        <v>0</v>
      </c>
      <c r="U40" s="69">
        <f t="shared" si="12"/>
        <v>3589481</v>
      </c>
      <c r="V40" s="65">
        <v>-703</v>
      </c>
      <c r="W40" s="69">
        <f t="shared" si="13"/>
        <v>3588778</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f>+RDG!J94</f>
        <v>-781479</v>
      </c>
      <c r="R43" s="67">
        <v>0</v>
      </c>
      <c r="S43" s="65">
        <v>0</v>
      </c>
      <c r="T43" s="65">
        <v>0</v>
      </c>
      <c r="U43" s="69">
        <f t="shared" si="12"/>
        <v>-781479</v>
      </c>
      <c r="V43" s="65">
        <v>0</v>
      </c>
      <c r="W43" s="69">
        <f t="shared" si="13"/>
        <v>-781479</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268487</v>
      </c>
      <c r="O55" s="65">
        <v>0</v>
      </c>
      <c r="P55" s="65">
        <v>0</v>
      </c>
      <c r="Q55" s="65">
        <v>0</v>
      </c>
      <c r="R55" s="65">
        <v>0</v>
      </c>
      <c r="S55" s="65">
        <v>243701546</v>
      </c>
      <c r="T55" s="65">
        <v>-243970033</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133372000</v>
      </c>
      <c r="I57" s="70">
        <f t="shared" ref="I57:W57" si="14">SUM(I38:I56)</f>
        <v>881275444</v>
      </c>
      <c r="J57" s="70">
        <f t="shared" si="14"/>
        <v>0</v>
      </c>
      <c r="K57" s="70">
        <f t="shared" si="14"/>
        <v>0</v>
      </c>
      <c r="L57" s="70">
        <f t="shared" si="14"/>
        <v>91568</v>
      </c>
      <c r="M57" s="70">
        <f t="shared" si="14"/>
        <v>0</v>
      </c>
      <c r="N57" s="70">
        <f t="shared" si="14"/>
        <v>-85665065</v>
      </c>
      <c r="O57" s="70">
        <f t="shared" si="14"/>
        <v>0</v>
      </c>
      <c r="P57" s="70">
        <f t="shared" si="14"/>
        <v>0</v>
      </c>
      <c r="Q57" s="70">
        <f t="shared" si="14"/>
        <v>-2809342</v>
      </c>
      <c r="R57" s="70">
        <f t="shared" si="14"/>
        <v>0</v>
      </c>
      <c r="S57" s="70">
        <f t="shared" si="14"/>
        <v>1461375009</v>
      </c>
      <c r="T57" s="70">
        <f t="shared" si="14"/>
        <v>80863051</v>
      </c>
      <c r="U57" s="70">
        <f t="shared" si="14"/>
        <v>2468319529</v>
      </c>
      <c r="V57" s="70">
        <f t="shared" si="14"/>
        <v>3724670</v>
      </c>
      <c r="W57" s="70">
        <f t="shared" si="14"/>
        <v>2472044199</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3589481</v>
      </c>
      <c r="O59" s="69">
        <f t="shared" si="15"/>
        <v>0</v>
      </c>
      <c r="P59" s="69">
        <f t="shared" si="15"/>
        <v>0</v>
      </c>
      <c r="Q59" s="69">
        <f t="shared" si="15"/>
        <v>-781479</v>
      </c>
      <c r="R59" s="69">
        <f t="shared" si="15"/>
        <v>0</v>
      </c>
      <c r="S59" s="69">
        <f t="shared" si="15"/>
        <v>0</v>
      </c>
      <c r="T59" s="69">
        <f t="shared" si="15"/>
        <v>0</v>
      </c>
      <c r="U59" s="69">
        <f t="shared" si="15"/>
        <v>2808002</v>
      </c>
      <c r="V59" s="69">
        <f t="shared" si="15"/>
        <v>-703</v>
      </c>
      <c r="W59" s="69">
        <f t="shared" si="15"/>
        <v>2807299</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3589481</v>
      </c>
      <c r="O60" s="69">
        <f t="shared" si="16"/>
        <v>0</v>
      </c>
      <c r="P60" s="69">
        <f t="shared" si="16"/>
        <v>0</v>
      </c>
      <c r="Q60" s="69">
        <f t="shared" si="16"/>
        <v>-781479</v>
      </c>
      <c r="R60" s="69">
        <f t="shared" si="16"/>
        <v>0</v>
      </c>
      <c r="S60" s="69">
        <f t="shared" si="16"/>
        <v>0</v>
      </c>
      <c r="T60" s="69">
        <f t="shared" si="16"/>
        <v>80863051</v>
      </c>
      <c r="U60" s="69">
        <f t="shared" si="16"/>
        <v>83671053</v>
      </c>
      <c r="V60" s="69">
        <f t="shared" si="16"/>
        <v>-144221</v>
      </c>
      <c r="W60" s="69">
        <f t="shared" si="16"/>
        <v>83526832</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268487</v>
      </c>
      <c r="O61" s="70">
        <f t="shared" si="17"/>
        <v>0</v>
      </c>
      <c r="P61" s="70">
        <f t="shared" si="17"/>
        <v>0</v>
      </c>
      <c r="Q61" s="70">
        <f t="shared" si="17"/>
        <v>0</v>
      </c>
      <c r="R61" s="70">
        <f t="shared" si="17"/>
        <v>0</v>
      </c>
      <c r="S61" s="70">
        <f t="shared" si="17"/>
        <v>243701546</v>
      </c>
      <c r="T61" s="70">
        <f t="shared" si="17"/>
        <v>-243970033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14" t="s">
        <v>436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d8745bc5-821e-4205-946a-621c2da728c8"/>
    <ds:schemaRef ds:uri="http://purl.org/dc/dcmitype/"/>
    <ds:schemaRef ds:uri="22baa3bd-a2fa-4ea9-9ebb-3a9c6a55952b"/>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2019-04-29T12:25:20Z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