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6\Objave rezultata\Q3 2016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44" i="20" l="1"/>
  <c r="D46" i="20" s="1"/>
  <c r="C44" i="20"/>
  <c r="C46" i="20" s="1"/>
  <c r="C48" i="20" s="1"/>
  <c r="C51" i="20" s="1"/>
  <c r="D38" i="20"/>
  <c r="D45" i="20" s="1"/>
  <c r="C38" i="20"/>
  <c r="C45" i="20" s="1"/>
  <c r="D31" i="20"/>
  <c r="D33" i="20" s="1"/>
  <c r="C31" i="20"/>
  <c r="C33" i="20" s="1"/>
  <c r="D30" i="20"/>
  <c r="D27" i="20"/>
  <c r="D32" i="20" s="1"/>
  <c r="C27" i="20"/>
  <c r="C32" i="20" s="1"/>
  <c r="D18" i="20"/>
  <c r="D20" i="20" s="1"/>
  <c r="C18" i="20"/>
  <c r="C20" i="20" s="1"/>
  <c r="D13" i="20"/>
  <c r="D19" i="20" s="1"/>
  <c r="C13" i="20"/>
  <c r="C19" i="20" s="1"/>
  <c r="D47" i="20" l="1"/>
  <c r="D50" i="20" s="1"/>
  <c r="C47" i="20"/>
  <c r="C50" i="20" s="1"/>
  <c r="C52" i="20" s="1"/>
  <c r="D48" i="20"/>
  <c r="D51" i="20" s="1"/>
  <c r="D52" i="20" s="1"/>
  <c r="F66" i="18" l="1"/>
  <c r="E66" i="18"/>
  <c r="F57" i="18"/>
  <c r="E57" i="18"/>
  <c r="F56" i="18"/>
  <c r="F67" i="18" s="1"/>
  <c r="E56" i="18"/>
  <c r="E67" i="18" s="1"/>
  <c r="F33" i="18"/>
  <c r="E33" i="18"/>
  <c r="F27" i="18"/>
  <c r="E27" i="18"/>
  <c r="E42" i="18" s="1"/>
  <c r="F22" i="18"/>
  <c r="E22" i="18"/>
  <c r="E10" i="18" s="1"/>
  <c r="E43" i="18" s="1"/>
  <c r="E21" i="18"/>
  <c r="F16" i="18"/>
  <c r="E16" i="18"/>
  <c r="F12" i="18"/>
  <c r="F10" i="18" s="1"/>
  <c r="F43" i="18" s="1"/>
  <c r="E12" i="18"/>
  <c r="F7" i="18"/>
  <c r="F42" i="18" s="1"/>
  <c r="E7" i="18"/>
  <c r="C112" i="19"/>
  <c r="C100" i="19" s="1"/>
  <c r="D105" i="19"/>
  <c r="D100" i="19" s="1"/>
  <c r="D98" i="19"/>
  <c r="D90" i="19" s="1"/>
  <c r="C90" i="19"/>
  <c r="D86" i="19"/>
  <c r="C86" i="19"/>
  <c r="D82" i="19"/>
  <c r="C82" i="19"/>
  <c r="D79" i="19"/>
  <c r="C79" i="19"/>
  <c r="C77" i="19"/>
  <c r="D72" i="19"/>
  <c r="C72" i="19"/>
  <c r="C69" i="19" s="1"/>
  <c r="C114" i="19" s="1"/>
  <c r="D69" i="19"/>
  <c r="D114" i="19" s="1"/>
  <c r="D56" i="19"/>
  <c r="C56" i="19"/>
  <c r="D55" i="19"/>
  <c r="D49" i="19" s="1"/>
  <c r="C49" i="19"/>
  <c r="D41" i="19"/>
  <c r="D40" i="19" s="1"/>
  <c r="D66" i="19" s="1"/>
  <c r="C41" i="19"/>
  <c r="C40" i="19" s="1"/>
  <c r="D35" i="19"/>
  <c r="C35" i="19"/>
  <c r="D26" i="19"/>
  <c r="C26" i="19"/>
  <c r="D16" i="19"/>
  <c r="C16" i="19"/>
  <c r="D9" i="19"/>
  <c r="C9" i="19"/>
  <c r="D8" i="19"/>
  <c r="C8" i="19"/>
  <c r="C66" i="19" s="1"/>
  <c r="F44" i="18" l="1"/>
  <c r="F48" i="18" s="1"/>
  <c r="F49" i="18" s="1"/>
  <c r="F45" i="18"/>
  <c r="E44" i="18"/>
  <c r="E48" i="18" s="1"/>
  <c r="E49" i="18" s="1"/>
  <c r="E45" i="18"/>
  <c r="F46" i="18"/>
  <c r="E46" i="18"/>
  <c r="D57" i="18" l="1"/>
  <c r="D66" i="18" s="1"/>
  <c r="C57" i="18"/>
  <c r="C66" i="18" s="1"/>
  <c r="D33" i="18"/>
  <c r="C33" i="18"/>
  <c r="D27" i="18"/>
  <c r="C27" i="18"/>
  <c r="D22" i="18"/>
  <c r="C22" i="18"/>
  <c r="D16" i="18"/>
  <c r="C16" i="18"/>
  <c r="D12" i="18"/>
  <c r="D10" i="18" s="1"/>
  <c r="D43" i="18" s="1"/>
  <c r="C12" i="18"/>
  <c r="C10" i="18" s="1"/>
  <c r="C43" i="18" s="1"/>
  <c r="D7" i="18"/>
  <c r="C7" i="18"/>
  <c r="C42" i="18" s="1"/>
  <c r="D119" i="19"/>
  <c r="C119" i="19"/>
  <c r="C118" i="19" s="1"/>
  <c r="D42" i="18" l="1"/>
  <c r="D44" i="18"/>
  <c r="D48" i="18" s="1"/>
  <c r="D56" i="18" s="1"/>
  <c r="D67" i="18" s="1"/>
  <c r="D70" i="18" s="1"/>
  <c r="C44" i="18"/>
  <c r="C48" i="18" s="1"/>
  <c r="C56" i="18" s="1"/>
  <c r="C67" i="18" s="1"/>
  <c r="C70" i="18" s="1"/>
  <c r="D118" i="19"/>
  <c r="E70" i="18"/>
  <c r="F70" i="18"/>
  <c r="C50" i="18"/>
  <c r="D49" i="18" l="1"/>
  <c r="D53" i="18" s="1"/>
  <c r="D50" i="18"/>
  <c r="C49" i="18"/>
  <c r="C53" i="18" s="1"/>
  <c r="E50" i="18"/>
  <c r="E53" i="18"/>
  <c r="F50" i="18"/>
  <c r="F53" i="18"/>
</calcChain>
</file>

<file path=xl/comments1.xml><?xml version="1.0" encoding="utf-8"?>
<comments xmlns="http://schemas.openxmlformats.org/spreadsheetml/2006/main">
  <authors>
    <author>Iva Simić</author>
  </authors>
  <commentList>
    <comment ref="D93" authorId="0" shapeId="0">
      <text>
        <r>
          <rPr>
            <b/>
            <sz val="9"/>
            <color indexed="81"/>
            <rFont val="Tahoma"/>
            <family val="2"/>
            <charset val="238"/>
          </rPr>
          <t>Iva Simić:</t>
        </r>
        <r>
          <rPr>
            <sz val="9"/>
            <color indexed="81"/>
            <rFont val="Tahoma"/>
            <family val="2"/>
            <charset val="238"/>
          </rPr>
          <t xml:space="preserve">
DEG i EBRD više nisu povezane strane</t>
        </r>
      </text>
    </comment>
  </commentList>
</comments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<sst xmlns="http://schemas.openxmlformats.org/spreadsheetml/2006/main" count="350" uniqueCount="311">
  <si>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</si>
  <si>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</si>
  <si>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</si>
  <si>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</si>
  <si>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</si>
  <si>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</si>
  <si>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</si>
  <si>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</si>
  <si>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</si>
  <si>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</si>
  <si>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</si>
  <si>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</si>
  <si>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</si>
  <si>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</si>
  <si>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</si>
  <si>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</si>
  <si>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</si>
  <si>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</si>
  <si>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</si>
  <si>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</si>
  <si>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</si>
  <si>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</si>
  <si>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</si>
  <si>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</si>
  <si>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</si>
  <si>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</si>
  <si>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</si>
  <si>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</si>
  <si>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</si>
  <si>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</si>
  <si>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</si>
  <si>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</si>
  <si>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</si>
  <si>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</si>
  <si>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</si>
  <si>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</si>
  <si>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</si>
  <si>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</si>
  <si>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</si>
  <si>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</si>
  <si>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</si>
  <si>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</si>
  <si>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</si>
  <si>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</si>
  <si>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</si>
  <si>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</si>
  <si>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</si>
  <si>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</si>
  <si>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</si>
  <si>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</si>
  <si>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</si>
  <si>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</si>
  <si>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</si>
  <si>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</si>
  <si>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</si>
  <si>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</si>
  <si>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</si>
  <si>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</si>
  <si>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</si>
  <si>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</si>
  <si>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</si>
  <si>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</si>
  <si>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</si>
  <si>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</si>
  <si>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</si>
  <si>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</si>
  <si>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</si>
  <si>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</si>
  <si>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</si>
  <si>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</si>
  <si>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</si>
  <si>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</si>
  <si>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</si>
  <si>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</si>
  <si>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</si>
  <si>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</si>
  <si>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</si>
  <si>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</si>
  <si>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</si>
  <si>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</si>
  <si>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</si>
  <si>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</si>
  <si>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</si>
  <si>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</si>
  <si>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</si>
  <si>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</si>
  <si>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</si>
  <si>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</si>
  <si>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</si>
  <si>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</si>
  <si>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</si>
  <si>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</si>
  <si>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</si>
  <si>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</si>
  <si>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</si>
  <si>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</si>
  <si>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</si>
  <si>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</si>
  <si>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</si>
  <si>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</si>
  <si>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</si>
  <si>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</si>
  <si>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</si>
  <si>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</si>
  <si>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</si>
  <si>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</si>
  <si>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</si>
  <si>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</si>
  <si>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</si>
  <si>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</si>
  <si>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</si>
  <si>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</si>
  <si>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</si>
  <si>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</si>
  <si>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</si>
  <si>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</si>
  <si>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</si>
  <si>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</si>
  <si>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</si>
  <si>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</si>
  <si>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</si>
  <si>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</si>
  <si>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</si>
  <si>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</si>
  <si>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</si>
  <si>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</si>
  <si>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</si>
  <si>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</si>
  <si>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</si>
  <si>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</si>
  <si>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</si>
  <si>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</si>
  <si>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</si>
  <si>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</si>
  <si>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</si>
  <si>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</si>
  <si>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</si>
  <si>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</si>
  <si>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</si>
  <si>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</si>
  <si>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</si>
  <si>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</si>
  <si>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</si>
  <si>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</si>
  <si>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</si>
  <si>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</si>
  <si>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</si>
  <si>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</si>
  <si>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</si>
  <si>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</si>
  <si>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</si>
  <si>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</si>
  <si>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</si>
  <si>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</si>
  <si>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</si>
  <si>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</si>
  <si>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</si>
  <si>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</si>
  <si>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</si>
  <si>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</si>
  <si>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</si>
  <si>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</si>
  <si>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</si>
  <si>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</si>
  <si>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</si>
  <si>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</si>
  <si>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</si>
  <si>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</si>
  <si>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</si>
  <si>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</si>
  <si>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</si>
  <si>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</si>
  <si>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</si>
  <si>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</si>
  <si>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</si>
  <si>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</si>
  <si>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</si>
  <si>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</si>
  <si>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</si>
  <si>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</si>
  <si>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</si>
  <si>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</si>
  <si>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</si>
  <si>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</si>
  <si>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</si>
  <si>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</si>
  <si>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</si>
  <si>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</si>
  <si>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</si>
  <si>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</si>
  <si>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</si>
  <si>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</si>
  <si>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</si>
  <si>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</si>
  <si>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</si>
  <si>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</si>
  <si>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</si>
  <si>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</si>
  <si>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</si>
  <si>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</si>
  <si>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</si>
  <si>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</si>
  <si>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</si>
  <si>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</si>
  <si>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</si>
  <si>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</si>
  <si>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</si>
  <si>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</si>
  <si>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</si>
  <si>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</si>
  <si>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</si>
  <si>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</si>
  <si>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</si>
  <si>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</si>
  <si>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</si>
  <si>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</si>
  <si>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</si>
  <si>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</si>
  <si>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</si>
  <si>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</si>
  <si>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</si>
  <si>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</si>
  <si>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</si>
  <si>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</si>
  <si>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</si>
  <si>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</si>
  <si>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</si>
  <si>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</si>
  <si>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</si>
  <si>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</si>
  <si>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</si>
  <si>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</si>
  <si>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</si>
  <si>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</si>
  <si>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</si>
  <si>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</si>
  <si>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</si>
  <si>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</si>
  <si>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</si>
  <si>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</si>
  <si>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</si>
  <si>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</si>
  <si>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</si>
  <si>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</si>
  <si>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</si>
  <si>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</si>
  <si>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</si>
  <si>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</si>
  <si>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</si>
  <si>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</si>
  <si>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</si>
  <si>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</si>
  <si>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</si>
  <si>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</si>
  <si>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</si>
  <si>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</si>
  <si>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</si>
  <si>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</si>
  <si>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</si>
  <si>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</si>
  <si>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</si>
  <si>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</si>
  <si>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</si>
  <si>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</si>
  <si>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</si>
  <si>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</si>
  <si>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</si>
  <si>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</si>
  <si>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</si>
  <si>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</si>
  <si>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</si>
  <si>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</si>
  <si>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</si>
  <si>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</si>
  <si>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</si>
  <si>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</si>
  <si>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</si>
  <si>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</si>
  <si>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</si>
  <si>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</si>
  <si>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</si>
  <si>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</si>
  <si>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</si>
  <si>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</si>
  <si>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</si>
  <si>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</si>
  <si>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</si>
  <si>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</si>
  <si>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</si>
  <si>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</si>
  <si>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</si>
  <si>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</si>
  <si>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</si>
  <si>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</si>
  <si>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</si>
  <si>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</si>
  <si>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</si>
  <si>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</si>
  <si>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</si>
  <si>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</si>
  <si>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</si>
  <si>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</si>
  <si>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</si>
  <si>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</si>
  <si>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</si>
  <si>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</si>
  <si>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</si>
  <si>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</si>
  <si>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</si>
  <si>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30.09.2016.</t>
  </si>
  <si>
    <t>period 01.01.2016. to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</si>
</sst>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32" fillId="0" borderId="0" xfId="6" applyNumberFormat="1" applyFont="1" applyFill="1"/>
    <xf numFmtId="0" fontId="5" fillId="0" borderId="23" xfId="0" applyFont="1" applyFill="1" applyBorder="1" applyAlignment="1">
      <alignment vertical="center" wrapText="1"/>
    </xf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1" t="s">
        <v>23</v>
      </c>
      <c r="B1" s="172"/>
      <c r="C1" s="172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234" t="s">
        <v>24</v>
      </c>
      <c r="B2" s="235"/>
      <c r="C2" s="235"/>
      <c r="D2" s="236"/>
      <c r="E2" s="84">
        <v>42370</v>
      </c>
      <c r="F2" s="11"/>
      <c r="G2" s="12" t="s">
        <v>34</v>
      </c>
      <c r="H2" s="84">
        <v>42643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237" t="s">
        <v>301</v>
      </c>
      <c r="B4" s="238"/>
      <c r="C4" s="238"/>
      <c r="D4" s="238"/>
      <c r="E4" s="238"/>
      <c r="F4" s="238"/>
      <c r="G4" s="238"/>
      <c r="H4" s="238"/>
      <c r="I4" s="239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97" t="s">
        <v>8</v>
      </c>
      <c r="B6" s="198"/>
      <c r="C6" s="222" t="s">
        <v>273</v>
      </c>
      <c r="D6" s="223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240" t="s">
        <v>9</v>
      </c>
      <c r="B8" s="241"/>
      <c r="C8" s="222" t="s">
        <v>274</v>
      </c>
      <c r="D8" s="223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219" t="s">
        <v>10</v>
      </c>
      <c r="B10" s="220"/>
      <c r="C10" s="222" t="s">
        <v>275</v>
      </c>
      <c r="D10" s="223"/>
      <c r="E10" s="15"/>
      <c r="F10" s="15"/>
      <c r="G10" s="15"/>
      <c r="H10" s="15"/>
      <c r="I10" s="70"/>
      <c r="J10" s="9"/>
      <c r="K10" s="9"/>
      <c r="L10" s="9"/>
    </row>
    <row r="11" spans="1:12">
      <c r="A11" s="221"/>
      <c r="B11" s="221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97" t="s">
        <v>11</v>
      </c>
      <c r="B12" s="198"/>
      <c r="C12" s="211" t="s">
        <v>276</v>
      </c>
      <c r="D12" s="226"/>
      <c r="E12" s="226"/>
      <c r="F12" s="226"/>
      <c r="G12" s="226"/>
      <c r="H12" s="226"/>
      <c r="I12" s="227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97" t="s">
        <v>12</v>
      </c>
      <c r="B14" s="228"/>
      <c r="C14" s="229">
        <v>10000</v>
      </c>
      <c r="D14" s="230"/>
      <c r="E14" s="87"/>
      <c r="F14" s="211" t="s">
        <v>6</v>
      </c>
      <c r="G14" s="226"/>
      <c r="H14" s="226"/>
      <c r="I14" s="227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97" t="s">
        <v>13</v>
      </c>
      <c r="B16" s="198"/>
      <c r="C16" s="211" t="s">
        <v>277</v>
      </c>
      <c r="D16" s="226"/>
      <c r="E16" s="226"/>
      <c r="F16" s="226"/>
      <c r="G16" s="226"/>
      <c r="H16" s="226"/>
      <c r="I16" s="227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97" t="s">
        <v>14</v>
      </c>
      <c r="B18" s="198"/>
      <c r="C18" s="231" t="s">
        <v>278</v>
      </c>
      <c r="D18" s="232"/>
      <c r="E18" s="232"/>
      <c r="F18" s="232"/>
      <c r="G18" s="232"/>
      <c r="H18" s="232"/>
      <c r="I18" s="233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97" t="s">
        <v>15</v>
      </c>
      <c r="B20" s="198"/>
      <c r="C20" s="231" t="s">
        <v>279</v>
      </c>
      <c r="D20" s="232"/>
      <c r="E20" s="232"/>
      <c r="F20" s="232"/>
      <c r="G20" s="232"/>
      <c r="H20" s="232"/>
      <c r="I20" s="233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97" t="s">
        <v>16</v>
      </c>
      <c r="B22" s="198"/>
      <c r="C22" s="90">
        <v>133</v>
      </c>
      <c r="D22" s="211" t="s">
        <v>6</v>
      </c>
      <c r="E22" s="212"/>
      <c r="F22" s="213"/>
      <c r="G22" s="224"/>
      <c r="H22" s="225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97" t="s">
        <v>17</v>
      </c>
      <c r="B24" s="198"/>
      <c r="C24" s="90">
        <v>21</v>
      </c>
      <c r="D24" s="211" t="s">
        <v>7</v>
      </c>
      <c r="E24" s="212"/>
      <c r="F24" s="212"/>
      <c r="G24" s="213"/>
      <c r="H24" s="137" t="s">
        <v>27</v>
      </c>
      <c r="I24" s="264">
        <v>5351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97" t="s">
        <v>18</v>
      </c>
      <c r="B26" s="198"/>
      <c r="C26" s="94" t="s">
        <v>280</v>
      </c>
      <c r="D26" s="95"/>
      <c r="E26" s="96"/>
      <c r="F26" s="92"/>
      <c r="G26" s="197" t="s">
        <v>29</v>
      </c>
      <c r="H26" s="198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14" t="s">
        <v>25</v>
      </c>
      <c r="B28" s="215"/>
      <c r="C28" s="216"/>
      <c r="D28" s="216"/>
      <c r="E28" s="215" t="s">
        <v>26</v>
      </c>
      <c r="F28" s="217"/>
      <c r="G28" s="217"/>
      <c r="H28" s="218" t="s">
        <v>1</v>
      </c>
      <c r="I28" s="218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76" t="s">
        <v>282</v>
      </c>
      <c r="B30" s="182"/>
      <c r="C30" s="182"/>
      <c r="D30" s="183"/>
      <c r="E30" s="176" t="s">
        <v>283</v>
      </c>
      <c r="F30" s="182"/>
      <c r="G30" s="183"/>
      <c r="H30" s="189" t="s">
        <v>284</v>
      </c>
      <c r="I30" s="190"/>
      <c r="J30" s="9"/>
      <c r="K30" s="9"/>
      <c r="L30" s="9"/>
    </row>
    <row r="31" spans="1:12">
      <c r="A31" s="136"/>
      <c r="B31" s="136"/>
      <c r="C31" s="20"/>
      <c r="D31" s="209"/>
      <c r="E31" s="209"/>
      <c r="F31" s="209"/>
      <c r="G31" s="210"/>
      <c r="H31" s="15"/>
      <c r="I31" s="73"/>
      <c r="J31" s="9"/>
      <c r="K31" s="9"/>
      <c r="L31" s="9"/>
    </row>
    <row r="32" spans="1:12">
      <c r="A32" s="176" t="s">
        <v>285</v>
      </c>
      <c r="B32" s="182"/>
      <c r="C32" s="182"/>
      <c r="D32" s="183"/>
      <c r="E32" s="176" t="s">
        <v>286</v>
      </c>
      <c r="F32" s="182"/>
      <c r="G32" s="183"/>
      <c r="H32" s="189" t="s">
        <v>287</v>
      </c>
      <c r="I32" s="190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76" t="s">
        <v>307</v>
      </c>
      <c r="B34" s="182"/>
      <c r="C34" s="182"/>
      <c r="D34" s="183"/>
      <c r="E34" s="176" t="s">
        <v>288</v>
      </c>
      <c r="F34" s="182"/>
      <c r="G34" s="183"/>
      <c r="H34" s="189" t="s">
        <v>289</v>
      </c>
      <c r="I34" s="190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76" t="s">
        <v>306</v>
      </c>
      <c r="B36" s="182"/>
      <c r="C36" s="182"/>
      <c r="D36" s="183"/>
      <c r="E36" s="176" t="s">
        <v>288</v>
      </c>
      <c r="F36" s="182"/>
      <c r="G36" s="183"/>
      <c r="H36" s="189" t="s">
        <v>290</v>
      </c>
      <c r="I36" s="190"/>
      <c r="J36" s="9"/>
      <c r="K36" s="9"/>
      <c r="L36" s="9"/>
    </row>
    <row r="37" spans="1:12">
      <c r="A37" s="27"/>
      <c r="B37" s="27"/>
      <c r="C37" s="186"/>
      <c r="D37" s="187"/>
      <c r="E37" s="15"/>
      <c r="F37" s="186"/>
      <c r="G37" s="187"/>
      <c r="H37" s="15"/>
      <c r="I37" s="70"/>
      <c r="J37" s="9"/>
      <c r="K37" s="9"/>
      <c r="L37" s="9"/>
    </row>
    <row r="38" spans="1:12">
      <c r="A38" s="176" t="s">
        <v>291</v>
      </c>
      <c r="B38" s="182"/>
      <c r="C38" s="182"/>
      <c r="D38" s="183"/>
      <c r="E38" s="176" t="s">
        <v>286</v>
      </c>
      <c r="F38" s="182"/>
      <c r="G38" s="183"/>
      <c r="H38" s="189" t="s">
        <v>292</v>
      </c>
      <c r="I38" s="190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76" t="s">
        <v>293</v>
      </c>
      <c r="B40" s="182"/>
      <c r="C40" s="182"/>
      <c r="D40" s="183"/>
      <c r="E40" s="176" t="s">
        <v>294</v>
      </c>
      <c r="F40" s="182"/>
      <c r="G40" s="183"/>
      <c r="H40" s="189" t="s">
        <v>295</v>
      </c>
      <c r="I40" s="190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174" t="s">
        <v>19</v>
      </c>
      <c r="B44" s="175"/>
      <c r="C44" s="189"/>
      <c r="D44" s="190"/>
      <c r="E44" s="23"/>
      <c r="F44" s="176"/>
      <c r="G44" s="184"/>
      <c r="H44" s="184"/>
      <c r="I44" s="185"/>
      <c r="J44" s="9"/>
      <c r="K44" s="9"/>
      <c r="L44" s="9"/>
    </row>
    <row r="45" spans="1:12">
      <c r="A45" s="27"/>
      <c r="B45" s="27"/>
      <c r="C45" s="186"/>
      <c r="D45" s="187"/>
      <c r="E45" s="15"/>
      <c r="F45" s="186"/>
      <c r="G45" s="188"/>
      <c r="H45" s="32"/>
      <c r="I45" s="77"/>
      <c r="J45" s="9"/>
      <c r="K45" s="9"/>
      <c r="L45" s="9"/>
    </row>
    <row r="46" spans="1:12" ht="12.75" customHeight="1">
      <c r="A46" s="174" t="s">
        <v>20</v>
      </c>
      <c r="B46" s="175"/>
      <c r="C46" s="176" t="s">
        <v>296</v>
      </c>
      <c r="D46" s="177"/>
      <c r="E46" s="177"/>
      <c r="F46" s="177"/>
      <c r="G46" s="177"/>
      <c r="H46" s="177"/>
      <c r="I46" s="178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174" t="s">
        <v>21</v>
      </c>
      <c r="B48" s="175"/>
      <c r="C48" s="179" t="s">
        <v>297</v>
      </c>
      <c r="D48" s="180"/>
      <c r="E48" s="181"/>
      <c r="F48" s="15"/>
      <c r="G48" s="41" t="s">
        <v>2</v>
      </c>
      <c r="H48" s="179" t="s">
        <v>298</v>
      </c>
      <c r="I48" s="181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74" t="s">
        <v>14</v>
      </c>
      <c r="B50" s="175"/>
      <c r="C50" s="196" t="s">
        <v>299</v>
      </c>
      <c r="D50" s="180"/>
      <c r="E50" s="180"/>
      <c r="F50" s="180"/>
      <c r="G50" s="180"/>
      <c r="H50" s="180"/>
      <c r="I50" s="181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97" t="s">
        <v>22</v>
      </c>
      <c r="B52" s="198"/>
      <c r="C52" s="179" t="s">
        <v>300</v>
      </c>
      <c r="D52" s="180"/>
      <c r="E52" s="180"/>
      <c r="F52" s="180"/>
      <c r="G52" s="180"/>
      <c r="H52" s="180"/>
      <c r="I52" s="199"/>
      <c r="J52" s="9"/>
      <c r="K52" s="9"/>
      <c r="L52" s="9"/>
    </row>
    <row r="53" spans="1:12">
      <c r="A53" s="141"/>
      <c r="B53" s="141"/>
      <c r="C53" s="173" t="s">
        <v>31</v>
      </c>
      <c r="D53" s="173"/>
      <c r="E53" s="173"/>
      <c r="F53" s="173"/>
      <c r="G53" s="173"/>
      <c r="H53" s="173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00"/>
      <c r="C55" s="201"/>
      <c r="D55" s="201"/>
      <c r="E55" s="201"/>
      <c r="F55" s="147"/>
      <c r="G55" s="147"/>
      <c r="H55" s="147"/>
      <c r="I55" s="148"/>
      <c r="J55" s="9"/>
      <c r="K55" s="9"/>
      <c r="L55" s="9"/>
    </row>
    <row r="56" spans="1:12">
      <c r="A56" s="141"/>
      <c r="B56" s="202"/>
      <c r="C56" s="203"/>
      <c r="D56" s="203"/>
      <c r="E56" s="203"/>
      <c r="F56" s="203"/>
      <c r="G56" s="203"/>
      <c r="H56" s="203"/>
      <c r="I56" s="203"/>
      <c r="J56" s="9"/>
      <c r="K56" s="9"/>
      <c r="L56" s="9"/>
    </row>
    <row r="57" spans="1:12">
      <c r="A57" s="141"/>
      <c r="B57" s="204"/>
      <c r="C57" s="205"/>
      <c r="D57" s="205"/>
      <c r="E57" s="205"/>
      <c r="F57" s="205"/>
      <c r="G57" s="205"/>
      <c r="H57" s="205"/>
      <c r="I57" s="205"/>
      <c r="J57" s="9"/>
      <c r="K57" s="9"/>
      <c r="L57" s="9"/>
    </row>
    <row r="58" spans="1:12">
      <c r="A58" s="141"/>
      <c r="B58" s="204"/>
      <c r="C58" s="205"/>
      <c r="D58" s="205"/>
      <c r="E58" s="205"/>
      <c r="F58" s="205"/>
      <c r="G58" s="205"/>
      <c r="H58" s="205"/>
      <c r="I58" s="205"/>
      <c r="J58" s="9"/>
      <c r="K58" s="9"/>
      <c r="L58" s="9"/>
    </row>
    <row r="59" spans="1:12">
      <c r="A59" s="141"/>
      <c r="B59" s="206"/>
      <c r="C59" s="207"/>
      <c r="D59" s="207"/>
      <c r="E59" s="207"/>
      <c r="F59" s="207"/>
      <c r="G59" s="207"/>
      <c r="H59" s="207"/>
      <c r="I59" s="208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191" t="s">
        <v>33</v>
      </c>
      <c r="H62" s="192"/>
      <c r="I62" s="193"/>
      <c r="J62" s="9"/>
      <c r="K62" s="9"/>
      <c r="L62" s="9"/>
    </row>
    <row r="63" spans="1:12">
      <c r="C63" s="82"/>
      <c r="D63" s="82"/>
      <c r="E63" s="82"/>
      <c r="F63" s="82"/>
      <c r="G63" s="194"/>
      <c r="H63" s="195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topLeftCell="A85" zoomScaleNormal="100" zoomScaleSheetLayoutView="100" workbookViewId="0">
      <selection activeCell="D119" sqref="D119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302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7">
        <f>C9+C16+C26+C35+C39</f>
        <v>3004824371</v>
      </c>
      <c r="D8" s="167">
        <f>D9+D16+D26+D35+D39</f>
        <v>2933069982</v>
      </c>
      <c r="I8" s="98"/>
      <c r="J8" s="98"/>
    </row>
    <row r="9" spans="1:10" ht="12.75" customHeight="1">
      <c r="A9" s="111" t="s">
        <v>42</v>
      </c>
      <c r="B9" s="1">
        <v>3</v>
      </c>
      <c r="C9" s="167">
        <f>SUM(C10:C15)</f>
        <v>1797792194</v>
      </c>
      <c r="D9" s="167">
        <f>SUM(D10:D15)</f>
        <v>1766408670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 ht="24">
      <c r="A11" s="111" t="s">
        <v>44</v>
      </c>
      <c r="B11" s="1">
        <v>5</v>
      </c>
      <c r="C11" s="6">
        <v>939717352</v>
      </c>
      <c r="D11" s="6">
        <v>927289864</v>
      </c>
      <c r="I11" s="98"/>
      <c r="J11" s="98"/>
    </row>
    <row r="12" spans="1:10">
      <c r="A12" s="111" t="s">
        <v>0</v>
      </c>
      <c r="B12" s="1">
        <v>6</v>
      </c>
      <c r="C12" s="6">
        <v>846834648</v>
      </c>
      <c r="D12" s="6">
        <v>830155146</v>
      </c>
      <c r="I12" s="98"/>
      <c r="J12" s="98"/>
    </row>
    <row r="13" spans="1:10">
      <c r="A13" s="111" t="s">
        <v>45</v>
      </c>
      <c r="B13" s="1">
        <v>7</v>
      </c>
      <c r="C13" s="6">
        <v>4795</v>
      </c>
      <c r="D13" s="6">
        <v>0</v>
      </c>
      <c r="I13" s="98"/>
      <c r="J13" s="98"/>
    </row>
    <row r="14" spans="1:10">
      <c r="A14" s="111" t="s">
        <v>46</v>
      </c>
      <c r="B14" s="1">
        <v>8</v>
      </c>
      <c r="C14" s="6">
        <v>10436490</v>
      </c>
      <c r="D14" s="6">
        <v>8120523</v>
      </c>
      <c r="I14" s="98"/>
      <c r="J14" s="98"/>
    </row>
    <row r="15" spans="1:10">
      <c r="A15" s="111" t="s">
        <v>47</v>
      </c>
      <c r="B15" s="1">
        <v>9</v>
      </c>
      <c r="C15" s="6">
        <v>798909</v>
      </c>
      <c r="D15" s="6">
        <v>843137</v>
      </c>
      <c r="I15" s="98"/>
      <c r="J15" s="98"/>
    </row>
    <row r="16" spans="1:10">
      <c r="A16" s="111" t="s">
        <v>48</v>
      </c>
      <c r="B16" s="1">
        <v>10</v>
      </c>
      <c r="C16" s="167">
        <f>SUM(C17:C25)</f>
        <v>1085313418</v>
      </c>
      <c r="D16" s="167">
        <f>SUM(D17:D25)</f>
        <v>1039337727</v>
      </c>
      <c r="I16" s="98"/>
      <c r="J16" s="98"/>
    </row>
    <row r="17" spans="1:10">
      <c r="A17" s="111" t="s">
        <v>49</v>
      </c>
      <c r="B17" s="1">
        <v>11</v>
      </c>
      <c r="C17" s="6">
        <v>96842254</v>
      </c>
      <c r="D17" s="6">
        <v>95530010</v>
      </c>
      <c r="I17" s="98"/>
      <c r="J17" s="98"/>
    </row>
    <row r="18" spans="1:10">
      <c r="A18" s="111" t="s">
        <v>50</v>
      </c>
      <c r="B18" s="1">
        <v>12</v>
      </c>
      <c r="C18" s="6">
        <v>469057848</v>
      </c>
      <c r="D18" s="6">
        <v>455500579</v>
      </c>
      <c r="I18" s="98"/>
      <c r="J18" s="98"/>
    </row>
    <row r="19" spans="1:10">
      <c r="A19" s="111" t="s">
        <v>51</v>
      </c>
      <c r="B19" s="1">
        <v>13</v>
      </c>
      <c r="C19" s="6">
        <v>481260197</v>
      </c>
      <c r="D19" s="6">
        <v>447275458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1546056</v>
      </c>
      <c r="D22" s="6">
        <v>902945</v>
      </c>
      <c r="I22" s="98"/>
      <c r="J22" s="98"/>
    </row>
    <row r="23" spans="1:10">
      <c r="A23" s="111" t="s">
        <v>55</v>
      </c>
      <c r="B23" s="1">
        <v>17</v>
      </c>
      <c r="C23" s="6">
        <v>34859148</v>
      </c>
      <c r="D23" s="6">
        <v>38434579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1747915</v>
      </c>
      <c r="D25" s="6">
        <v>1694156</v>
      </c>
      <c r="I25" s="98"/>
      <c r="J25" s="98"/>
    </row>
    <row r="26" spans="1:10">
      <c r="A26" s="111" t="s">
        <v>58</v>
      </c>
      <c r="B26" s="1">
        <v>20</v>
      </c>
      <c r="C26" s="167">
        <f>SUM(C27:C34)</f>
        <v>60471095</v>
      </c>
      <c r="D26" s="167">
        <f>SUM(D27:D34)</f>
        <v>51643800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/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59512559</v>
      </c>
      <c r="D32" s="6">
        <v>50641755</v>
      </c>
      <c r="I32" s="98"/>
      <c r="J32" s="98"/>
    </row>
    <row r="33" spans="1:10">
      <c r="A33" s="111" t="s">
        <v>65</v>
      </c>
      <c r="B33" s="1">
        <v>27</v>
      </c>
      <c r="C33" s="6">
        <v>958536</v>
      </c>
      <c r="D33" s="6">
        <v>1002045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7">
        <f>SUM(C36:C38)</f>
        <v>24182039</v>
      </c>
      <c r="D35" s="167">
        <f>SUM(D36:D38)</f>
        <v>32704881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24182039</v>
      </c>
      <c r="D38" s="6">
        <v>32704881</v>
      </c>
      <c r="I38" s="98"/>
      <c r="J38" s="98"/>
    </row>
    <row r="39" spans="1:10">
      <c r="A39" s="111" t="s">
        <v>71</v>
      </c>
      <c r="B39" s="1">
        <v>33</v>
      </c>
      <c r="C39" s="6">
        <v>37065625</v>
      </c>
      <c r="D39" s="6">
        <v>42974904</v>
      </c>
      <c r="I39" s="98"/>
      <c r="J39" s="98"/>
    </row>
    <row r="40" spans="1:10">
      <c r="A40" s="100" t="s">
        <v>72</v>
      </c>
      <c r="B40" s="1">
        <v>34</v>
      </c>
      <c r="C40" s="167">
        <f>C41+C49+C56+C64</f>
        <v>2258706752</v>
      </c>
      <c r="D40" s="167">
        <f>D41+D49+D56+D64</f>
        <v>2367501533</v>
      </c>
      <c r="I40" s="98"/>
      <c r="J40" s="98"/>
    </row>
    <row r="41" spans="1:10">
      <c r="A41" s="111" t="s">
        <v>73</v>
      </c>
      <c r="B41" s="1">
        <v>35</v>
      </c>
      <c r="C41" s="167">
        <f>SUM(C42:C48)</f>
        <v>702687187</v>
      </c>
      <c r="D41" s="167">
        <f>SUM(D42:D48)</f>
        <v>739717092</v>
      </c>
      <c r="I41" s="98"/>
      <c r="J41" s="98"/>
    </row>
    <row r="42" spans="1:10">
      <c r="A42" s="111" t="s">
        <v>74</v>
      </c>
      <c r="B42" s="1">
        <v>36</v>
      </c>
      <c r="C42" s="6">
        <v>179357429</v>
      </c>
      <c r="D42" s="6">
        <v>180993315</v>
      </c>
      <c r="I42" s="98"/>
      <c r="J42" s="98"/>
    </row>
    <row r="43" spans="1:10">
      <c r="A43" s="111" t="s">
        <v>75</v>
      </c>
      <c r="B43" s="1">
        <v>37</v>
      </c>
      <c r="C43" s="6">
        <v>18471774</v>
      </c>
      <c r="D43" s="6">
        <v>24519376</v>
      </c>
      <c r="I43" s="98"/>
      <c r="J43" s="98"/>
    </row>
    <row r="44" spans="1:10">
      <c r="A44" s="111" t="s">
        <v>76</v>
      </c>
      <c r="B44" s="1">
        <v>38</v>
      </c>
      <c r="C44" s="6">
        <v>219017581</v>
      </c>
      <c r="D44" s="6">
        <v>277732196</v>
      </c>
      <c r="I44" s="98"/>
      <c r="J44" s="98"/>
    </row>
    <row r="45" spans="1:10">
      <c r="A45" s="111" t="s">
        <v>77</v>
      </c>
      <c r="B45" s="1">
        <v>39</v>
      </c>
      <c r="C45" s="6">
        <v>186457089</v>
      </c>
      <c r="D45" s="6">
        <v>198590242</v>
      </c>
      <c r="I45" s="98"/>
      <c r="J45" s="98"/>
    </row>
    <row r="46" spans="1:10">
      <c r="A46" s="111" t="s">
        <v>78</v>
      </c>
      <c r="B46" s="1">
        <v>40</v>
      </c>
      <c r="C46" s="6">
        <v>187154</v>
      </c>
      <c r="D46" s="6">
        <v>1019871</v>
      </c>
      <c r="I46" s="98"/>
      <c r="J46" s="98"/>
    </row>
    <row r="47" spans="1:10">
      <c r="A47" s="111" t="s">
        <v>79</v>
      </c>
      <c r="B47" s="1">
        <v>41</v>
      </c>
      <c r="C47" s="6">
        <v>99196160</v>
      </c>
      <c r="D47" s="6">
        <v>56862092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7">
        <f>SUM(C50:C55)</f>
        <v>1160213195</v>
      </c>
      <c r="D49" s="167">
        <f>SUM(D50:D55)</f>
        <v>1256869168</v>
      </c>
      <c r="I49" s="98"/>
      <c r="J49" s="98"/>
    </row>
    <row r="50" spans="1:10">
      <c r="A50" s="111" t="s">
        <v>82</v>
      </c>
      <c r="B50" s="1">
        <v>44</v>
      </c>
      <c r="C50" s="43">
        <v>90847251.119334295</v>
      </c>
      <c r="D50" s="43">
        <v>113307266.92124695</v>
      </c>
      <c r="I50" s="98"/>
      <c r="J50" s="98"/>
    </row>
    <row r="51" spans="1:10">
      <c r="A51" s="111" t="s">
        <v>83</v>
      </c>
      <c r="B51" s="1">
        <v>45</v>
      </c>
      <c r="C51" s="6">
        <v>992208556.88066566</v>
      </c>
      <c r="D51" s="6">
        <v>1047085613.7587531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46098623</v>
      </c>
      <c r="D54" s="6">
        <v>78423316</v>
      </c>
      <c r="I54" s="98"/>
      <c r="J54" s="98"/>
    </row>
    <row r="55" spans="1:10">
      <c r="A55" s="111" t="s">
        <v>87</v>
      </c>
      <c r="B55" s="1">
        <v>49</v>
      </c>
      <c r="C55" s="6">
        <v>31058764</v>
      </c>
      <c r="D55" s="6">
        <f>18058301.32-5330</f>
        <v>18052971.32</v>
      </c>
      <c r="I55" s="98"/>
      <c r="J55" s="98"/>
    </row>
    <row r="56" spans="1:10">
      <c r="A56" s="111" t="s">
        <v>88</v>
      </c>
      <c r="B56" s="1">
        <v>50</v>
      </c>
      <c r="C56" s="167">
        <f>SUM(C57:C63)</f>
        <v>30114845</v>
      </c>
      <c r="D56" s="167">
        <f>SUM(D57:D63)</f>
        <v>22935997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1209550</v>
      </c>
      <c r="D58" s="6">
        <v>1284550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28905295</v>
      </c>
      <c r="D62" s="6">
        <v>21651447</v>
      </c>
      <c r="I62" s="98"/>
      <c r="J62" s="98"/>
    </row>
    <row r="63" spans="1:10">
      <c r="A63" s="111" t="s">
        <v>89</v>
      </c>
      <c r="B63" s="1">
        <v>57</v>
      </c>
      <c r="C63" s="6"/>
      <c r="D63" s="6"/>
      <c r="I63" s="98"/>
      <c r="J63" s="98"/>
    </row>
    <row r="64" spans="1:10">
      <c r="A64" s="161" t="s">
        <v>90</v>
      </c>
      <c r="B64" s="1">
        <v>58</v>
      </c>
      <c r="C64" s="6">
        <v>365691525</v>
      </c>
      <c r="D64" s="6">
        <v>347979276</v>
      </c>
      <c r="I64" s="98"/>
      <c r="J64" s="98"/>
    </row>
    <row r="65" spans="1:10">
      <c r="A65" s="100" t="s">
        <v>91</v>
      </c>
      <c r="B65" s="1">
        <v>59</v>
      </c>
      <c r="C65" s="6">
        <v>31036968</v>
      </c>
      <c r="D65" s="6">
        <v>49566463</v>
      </c>
      <c r="I65" s="98"/>
      <c r="J65" s="98"/>
    </row>
    <row r="66" spans="1:10">
      <c r="A66" s="100" t="s">
        <v>92</v>
      </c>
      <c r="B66" s="1">
        <v>60</v>
      </c>
      <c r="C66" s="167">
        <f>C7+C8+C40+C65</f>
        <v>5294568091</v>
      </c>
      <c r="D66" s="167">
        <f>D7+D8+D40+D65</f>
        <v>5350137978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8">
        <f>C70+C71+C72+C78+C79+C82+C85</f>
        <v>1945307178</v>
      </c>
      <c r="D69" s="168">
        <f>D70+D71+D72+D78+D79+D82+D85</f>
        <v>2072566679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881515683</v>
      </c>
      <c r="D71" s="6">
        <v>881489590</v>
      </c>
      <c r="I71" s="98"/>
      <c r="J71" s="98"/>
    </row>
    <row r="72" spans="1:10">
      <c r="A72" s="111" t="s">
        <v>97</v>
      </c>
      <c r="B72" s="1">
        <v>65</v>
      </c>
      <c r="C72" s="167">
        <f>C73+C74-C75+C76+C77</f>
        <v>-31445699</v>
      </c>
      <c r="D72" s="167">
        <f>D73+D74-D75+D76+D77</f>
        <v>-65291279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197517</v>
      </c>
      <c r="D75" s="6">
        <v>87600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f>-31246146-2036</f>
        <v>-31248182</v>
      </c>
      <c r="D77" s="6">
        <v>-65203679</v>
      </c>
      <c r="I77" s="98"/>
      <c r="J77" s="98"/>
    </row>
    <row r="78" spans="1:10">
      <c r="A78" s="111" t="s">
        <v>103</v>
      </c>
      <c r="B78" s="1">
        <v>71</v>
      </c>
      <c r="C78" s="6">
        <v>4981868</v>
      </c>
      <c r="D78" s="6">
        <v>1191938</v>
      </c>
      <c r="I78" s="98"/>
      <c r="J78" s="98"/>
    </row>
    <row r="79" spans="1:10">
      <c r="A79" s="163" t="s">
        <v>104</v>
      </c>
      <c r="B79" s="1">
        <v>72</v>
      </c>
      <c r="C79" s="167">
        <f>C80-C81</f>
        <v>712034470</v>
      </c>
      <c r="D79" s="167">
        <f>D80-D81</f>
        <v>887803777</v>
      </c>
      <c r="I79" s="98"/>
      <c r="J79" s="98"/>
    </row>
    <row r="80" spans="1:10">
      <c r="A80" s="111" t="s">
        <v>105</v>
      </c>
      <c r="B80" s="1">
        <v>73</v>
      </c>
      <c r="C80" s="6">
        <v>712034470</v>
      </c>
      <c r="D80" s="6">
        <v>887803777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7">
        <f>C83-C84</f>
        <v>242291273</v>
      </c>
      <c r="D82" s="167">
        <f>D83-D84</f>
        <v>231017823</v>
      </c>
      <c r="I82" s="98"/>
      <c r="J82" s="98"/>
    </row>
    <row r="83" spans="1:10">
      <c r="A83" s="111" t="s">
        <v>108</v>
      </c>
      <c r="B83" s="1">
        <v>76</v>
      </c>
      <c r="C83" s="6">
        <v>242291273</v>
      </c>
      <c r="D83" s="6">
        <v>231017823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2557583</v>
      </c>
      <c r="D85" s="6">
        <v>2982830</v>
      </c>
      <c r="I85" s="98"/>
      <c r="J85" s="98"/>
    </row>
    <row r="86" spans="1:10">
      <c r="A86" s="100" t="s">
        <v>111</v>
      </c>
      <c r="B86" s="1">
        <v>79</v>
      </c>
      <c r="C86" s="167">
        <f>SUM(C87:C89)</f>
        <v>106761250</v>
      </c>
      <c r="D86" s="167">
        <f>SUM(D87:D89)</f>
        <v>80017947</v>
      </c>
      <c r="I86" s="98"/>
      <c r="J86" s="98"/>
    </row>
    <row r="87" spans="1:10">
      <c r="A87" s="111" t="s">
        <v>112</v>
      </c>
      <c r="B87" s="1">
        <v>80</v>
      </c>
      <c r="C87" s="6">
        <v>44227485</v>
      </c>
      <c r="D87" s="6">
        <v>38775447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62533765</v>
      </c>
      <c r="D89" s="6">
        <v>41242500</v>
      </c>
      <c r="I89" s="98"/>
      <c r="J89" s="98"/>
    </row>
    <row r="90" spans="1:10">
      <c r="A90" s="100" t="s">
        <v>115</v>
      </c>
      <c r="B90" s="1">
        <v>83</v>
      </c>
      <c r="C90" s="167">
        <f>SUM(C91:C99)</f>
        <v>1489788805</v>
      </c>
      <c r="D90" s="167">
        <f>SUM(D91:D99)</f>
        <v>1556661186</v>
      </c>
      <c r="I90" s="98"/>
      <c r="J90" s="98"/>
    </row>
    <row r="91" spans="1:10">
      <c r="A91" s="111" t="s">
        <v>116</v>
      </c>
      <c r="B91" s="1">
        <v>84</v>
      </c>
      <c r="C91" s="43">
        <v>1030139137.2116235</v>
      </c>
      <c r="D91" s="43">
        <v>0</v>
      </c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279040446.78837645</v>
      </c>
      <c r="D93" s="6">
        <v>1179235010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/>
      <c r="D96" s="6">
        <v>199539983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6">
        <v>3932337</v>
      </c>
      <c r="D98" s="43">
        <f>6809542+6</f>
        <v>6809548</v>
      </c>
      <c r="I98" s="98"/>
      <c r="J98" s="98"/>
    </row>
    <row r="99" spans="1:10">
      <c r="A99" s="111" t="s">
        <v>124</v>
      </c>
      <c r="B99" s="1">
        <v>92</v>
      </c>
      <c r="C99" s="6">
        <v>176676884</v>
      </c>
      <c r="D99" s="6">
        <v>171076645</v>
      </c>
      <c r="I99" s="98"/>
      <c r="J99" s="98"/>
    </row>
    <row r="100" spans="1:10">
      <c r="A100" s="100" t="s">
        <v>125</v>
      </c>
      <c r="B100" s="1">
        <v>93</v>
      </c>
      <c r="C100" s="167">
        <f>SUM(C101:C112)</f>
        <v>1652994327</v>
      </c>
      <c r="D100" s="167">
        <f>SUM(D101:D112)</f>
        <v>1488551388</v>
      </c>
      <c r="I100" s="98"/>
      <c r="J100" s="98"/>
    </row>
    <row r="101" spans="1:10">
      <c r="A101" s="111" t="s">
        <v>116</v>
      </c>
      <c r="B101" s="1">
        <v>94</v>
      </c>
      <c r="C101" s="6">
        <v>299242316.29587573</v>
      </c>
      <c r="D101" s="6">
        <v>117947717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331897479.16514742</v>
      </c>
      <c r="D103" s="6">
        <v>645920481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797559916.53897691</v>
      </c>
      <c r="D105" s="6">
        <f>687108332-D101</f>
        <v>569160615</v>
      </c>
      <c r="I105" s="98"/>
      <c r="J105" s="98"/>
    </row>
    <row r="106" spans="1:10">
      <c r="A106" s="111" t="s">
        <v>121</v>
      </c>
      <c r="B106" s="1">
        <v>99</v>
      </c>
      <c r="C106" s="6">
        <v>116537440</v>
      </c>
      <c r="D106" s="6">
        <v>1673304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28251919</v>
      </c>
      <c r="D108" s="6">
        <v>29235480</v>
      </c>
      <c r="I108" s="98"/>
      <c r="J108" s="98"/>
    </row>
    <row r="109" spans="1:10">
      <c r="A109" s="111" t="s">
        <v>127</v>
      </c>
      <c r="B109" s="1">
        <v>102</v>
      </c>
      <c r="C109" s="6">
        <v>48684384</v>
      </c>
      <c r="D109" s="6">
        <v>94246052</v>
      </c>
      <c r="I109" s="98"/>
      <c r="J109" s="98"/>
    </row>
    <row r="110" spans="1:10">
      <c r="A110" s="111" t="s">
        <v>128</v>
      </c>
      <c r="B110" s="1">
        <v>103</v>
      </c>
      <c r="C110" s="6">
        <v>145540</v>
      </c>
      <c r="D110" s="6">
        <v>945243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f>30675315+17</f>
        <v>30675332</v>
      </c>
      <c r="D112" s="6">
        <v>29422496</v>
      </c>
      <c r="I112" s="98"/>
      <c r="J112" s="98"/>
    </row>
    <row r="113" spans="1:10">
      <c r="A113" s="100" t="s">
        <v>131</v>
      </c>
      <c r="B113" s="1">
        <v>106</v>
      </c>
      <c r="C113" s="6">
        <v>99716531</v>
      </c>
      <c r="D113" s="6">
        <v>152340778</v>
      </c>
      <c r="I113" s="98"/>
      <c r="J113" s="98"/>
    </row>
    <row r="114" spans="1:10">
      <c r="A114" s="100" t="s">
        <v>132</v>
      </c>
      <c r="B114" s="1">
        <v>107</v>
      </c>
      <c r="C114" s="167">
        <f>C69+C86+C90+C100+C113</f>
        <v>5294568091</v>
      </c>
      <c r="D114" s="167">
        <f>D69+D86+D90+D100+D113</f>
        <v>5350137978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1942749595</v>
      </c>
      <c r="D118" s="6">
        <f>D69-D119</f>
        <v>2069583849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2557583</v>
      </c>
      <c r="D119" s="7">
        <f>D85</f>
        <v>2982830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0:C41 C49 C115:D115 C66:C67 C56 C8:C9 C16 C7:D7 C26:C31 C34:C37 C110:D110 D96 D70 D75 C72:C76 C79 C84 C81:C82 C86 C90 C100 C114">
      <formula1>0</formula1>
    </dataValidation>
    <dataValidation allowBlank="1" sqref="D8:D67 C48 C52:C53 C59:C61 C63 C57 C10:C15 C17:C25 D111:D114 D71:D74 C101:C109 D76:D95 C88 C92 C94:C95 C111:C113 D69 D97:D109"/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5"/>
  <sheetViews>
    <sheetView view="pageBreakPreview" zoomScaleNormal="100" zoomScaleSheetLayoutView="100" workbookViewId="0">
      <selection activeCell="E71" sqref="E71:F71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7" width="9.140625" style="42"/>
    <col min="8" max="8" width="10.140625" style="42" bestFit="1" customWidth="1"/>
    <col min="9" max="16384" width="9.140625" style="42"/>
  </cols>
  <sheetData>
    <row r="1" spans="1:14" ht="15.75">
      <c r="A1" s="114" t="s">
        <v>202</v>
      </c>
      <c r="B1" s="114"/>
      <c r="C1" s="114"/>
      <c r="D1" s="114"/>
      <c r="E1" s="114"/>
      <c r="F1" s="114"/>
    </row>
    <row r="2" spans="1:14">
      <c r="A2" s="123" t="s">
        <v>310</v>
      </c>
      <c r="B2" s="123"/>
      <c r="C2" s="123"/>
      <c r="D2" s="123"/>
      <c r="E2" s="123"/>
      <c r="F2" s="123"/>
    </row>
    <row r="3" spans="1:14">
      <c r="A3" s="128" t="s">
        <v>302</v>
      </c>
      <c r="B3" s="128"/>
      <c r="C3" s="128"/>
      <c r="D3" s="128"/>
      <c r="E3" s="128"/>
      <c r="F3" s="128"/>
    </row>
    <row r="4" spans="1:14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4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4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4">
      <c r="A7" s="110" t="s">
        <v>139</v>
      </c>
      <c r="B7" s="3">
        <v>111</v>
      </c>
      <c r="C7" s="158">
        <f t="shared" ref="C7:D7" si="0">SUM(C8:C9)</f>
        <v>3999885287</v>
      </c>
      <c r="D7" s="158">
        <f t="shared" si="0"/>
        <v>1445891295</v>
      </c>
      <c r="E7" s="158">
        <f>SUM(E8:E9)</f>
        <v>3823557974</v>
      </c>
      <c r="F7" s="158">
        <f>SUM(F8:F9)</f>
        <v>1336672167</v>
      </c>
      <c r="K7" s="98"/>
      <c r="L7" s="98"/>
      <c r="M7" s="98"/>
      <c r="N7" s="98"/>
    </row>
    <row r="8" spans="1:14">
      <c r="A8" s="100" t="s">
        <v>304</v>
      </c>
      <c r="B8" s="1">
        <v>112</v>
      </c>
      <c r="C8" s="6">
        <v>3977542775</v>
      </c>
      <c r="D8" s="6">
        <v>1437472736</v>
      </c>
      <c r="E8" s="6">
        <v>3782170647</v>
      </c>
      <c r="F8" s="6">
        <v>1325589360</v>
      </c>
      <c r="K8" s="98"/>
      <c r="L8" s="98"/>
      <c r="M8" s="98"/>
      <c r="N8" s="98"/>
    </row>
    <row r="9" spans="1:14">
      <c r="A9" s="100" t="s">
        <v>305</v>
      </c>
      <c r="B9" s="1">
        <v>113</v>
      </c>
      <c r="C9" s="6">
        <v>22342512</v>
      </c>
      <c r="D9" s="6">
        <v>8418559</v>
      </c>
      <c r="E9" s="6">
        <v>41387327</v>
      </c>
      <c r="F9" s="6">
        <v>11082807</v>
      </c>
      <c r="K9" s="98"/>
      <c r="L9" s="98"/>
      <c r="M9" s="98"/>
      <c r="N9" s="98"/>
    </row>
    <row r="10" spans="1:14">
      <c r="A10" s="100" t="s">
        <v>140</v>
      </c>
      <c r="B10" s="1">
        <v>114</v>
      </c>
      <c r="C10" s="43">
        <f t="shared" ref="C10:D10" si="1">C11+C12+C16+C20+C21+C22+C25+C26</f>
        <v>3658758104</v>
      </c>
      <c r="D10" s="43">
        <f t="shared" si="1"/>
        <v>1312640890.01</v>
      </c>
      <c r="E10" s="43">
        <f>E11+E12+E16+E20+E21+E22+E25+E26</f>
        <v>3506627810</v>
      </c>
      <c r="F10" s="43">
        <f>F11+F12+F16+F20+F21+F22+F25+F26</f>
        <v>1211972573</v>
      </c>
      <c r="K10" s="98"/>
      <c r="L10" s="98"/>
      <c r="M10" s="98"/>
      <c r="N10" s="98"/>
    </row>
    <row r="11" spans="1:14">
      <c r="A11" s="100" t="s">
        <v>141</v>
      </c>
      <c r="B11" s="1">
        <v>115</v>
      </c>
      <c r="C11" s="6">
        <v>-4477315</v>
      </c>
      <c r="D11" s="6">
        <v>40124888</v>
      </c>
      <c r="E11" s="6">
        <v>-11772554</v>
      </c>
      <c r="F11" s="6">
        <v>10345829</v>
      </c>
      <c r="K11" s="98"/>
      <c r="L11" s="98"/>
      <c r="M11" s="98"/>
      <c r="N11" s="98"/>
    </row>
    <row r="12" spans="1:14">
      <c r="A12" s="100" t="s">
        <v>142</v>
      </c>
      <c r="B12" s="1">
        <v>116</v>
      </c>
      <c r="C12" s="43">
        <f t="shared" ref="C12:D12" si="2">SUM(C13:C15)</f>
        <v>2413642125</v>
      </c>
      <c r="D12" s="43">
        <f t="shared" si="2"/>
        <v>830438100</v>
      </c>
      <c r="E12" s="43">
        <f>SUM(E13:E15)</f>
        <v>2159067657</v>
      </c>
      <c r="F12" s="43">
        <f>SUM(F13:F15)</f>
        <v>729869176</v>
      </c>
      <c r="K12" s="98"/>
      <c r="L12" s="98"/>
      <c r="M12" s="98"/>
      <c r="N12" s="98"/>
    </row>
    <row r="13" spans="1:14">
      <c r="A13" s="111" t="s">
        <v>143</v>
      </c>
      <c r="B13" s="1">
        <v>117</v>
      </c>
      <c r="C13" s="6">
        <v>1333374346</v>
      </c>
      <c r="D13" s="6">
        <v>441504797</v>
      </c>
      <c r="E13" s="6">
        <v>1225632682</v>
      </c>
      <c r="F13" s="6">
        <v>400358623</v>
      </c>
      <c r="K13" s="98"/>
      <c r="L13" s="98"/>
      <c r="M13" s="98"/>
      <c r="N13" s="98"/>
    </row>
    <row r="14" spans="1:14">
      <c r="A14" s="111" t="s">
        <v>144</v>
      </c>
      <c r="B14" s="1">
        <v>118</v>
      </c>
      <c r="C14" s="6">
        <v>1080267779</v>
      </c>
      <c r="D14" s="6">
        <v>388933303</v>
      </c>
      <c r="E14" s="6">
        <v>933434975</v>
      </c>
      <c r="F14" s="6">
        <v>329510553</v>
      </c>
      <c r="K14" s="98"/>
      <c r="L14" s="98"/>
      <c r="M14" s="98"/>
      <c r="N14" s="98"/>
    </row>
    <row r="15" spans="1:14">
      <c r="A15" s="111" t="s">
        <v>145</v>
      </c>
      <c r="B15" s="1">
        <v>119</v>
      </c>
      <c r="C15" s="6"/>
      <c r="D15" s="6"/>
      <c r="E15" s="6"/>
      <c r="F15" s="6">
        <v>0</v>
      </c>
      <c r="K15" s="98"/>
      <c r="L15" s="98"/>
      <c r="M15" s="98"/>
      <c r="N15" s="98"/>
    </row>
    <row r="16" spans="1:14">
      <c r="A16" s="100" t="s">
        <v>146</v>
      </c>
      <c r="B16" s="1">
        <v>120</v>
      </c>
      <c r="C16" s="43">
        <f t="shared" ref="C16:D16" si="3">SUM(C17:C19)</f>
        <v>506439952</v>
      </c>
      <c r="D16" s="43">
        <f t="shared" si="3"/>
        <v>172447305.00999996</v>
      </c>
      <c r="E16" s="43">
        <f>SUM(E17:E19)</f>
        <v>531427518</v>
      </c>
      <c r="F16" s="43">
        <f>SUM(F17:F19)</f>
        <v>179542751</v>
      </c>
      <c r="K16" s="98"/>
      <c r="L16" s="98"/>
      <c r="M16" s="98"/>
      <c r="N16" s="98"/>
    </row>
    <row r="17" spans="1:14">
      <c r="A17" s="111" t="s">
        <v>147</v>
      </c>
      <c r="B17" s="1">
        <v>121</v>
      </c>
      <c r="C17" s="6">
        <v>317031410</v>
      </c>
      <c r="D17" s="6">
        <v>107952012.97999999</v>
      </c>
      <c r="E17" s="6">
        <v>332673626</v>
      </c>
      <c r="F17" s="6">
        <v>112393762</v>
      </c>
      <c r="K17" s="98"/>
      <c r="L17" s="98"/>
      <c r="M17" s="98"/>
      <c r="N17" s="98"/>
    </row>
    <row r="18" spans="1:14">
      <c r="A18" s="111" t="s">
        <v>148</v>
      </c>
      <c r="B18" s="1">
        <v>122</v>
      </c>
      <c r="C18" s="6">
        <v>132687267</v>
      </c>
      <c r="D18" s="6">
        <v>45181193.489999995</v>
      </c>
      <c r="E18" s="6">
        <v>139234009</v>
      </c>
      <c r="F18" s="6">
        <v>47040200</v>
      </c>
      <c r="K18" s="98"/>
      <c r="L18" s="98"/>
      <c r="M18" s="98"/>
      <c r="N18" s="98"/>
    </row>
    <row r="19" spans="1:14">
      <c r="A19" s="111" t="s">
        <v>149</v>
      </c>
      <c r="B19" s="1">
        <v>123</v>
      </c>
      <c r="C19" s="6">
        <v>56721275</v>
      </c>
      <c r="D19" s="6">
        <v>19314098.539999999</v>
      </c>
      <c r="E19" s="6">
        <v>59519883</v>
      </c>
      <c r="F19" s="6">
        <v>20108789</v>
      </c>
      <c r="K19" s="98"/>
      <c r="L19" s="98"/>
      <c r="M19" s="98"/>
      <c r="N19" s="98"/>
    </row>
    <row r="20" spans="1:14">
      <c r="A20" s="100" t="s">
        <v>150</v>
      </c>
      <c r="B20" s="1">
        <v>124</v>
      </c>
      <c r="C20" s="6">
        <v>109302075</v>
      </c>
      <c r="D20" s="6">
        <v>36743996</v>
      </c>
      <c r="E20" s="6">
        <v>102544209</v>
      </c>
      <c r="F20" s="6">
        <v>35023008</v>
      </c>
      <c r="K20" s="98"/>
      <c r="L20" s="98"/>
      <c r="M20" s="98"/>
      <c r="N20" s="98"/>
    </row>
    <row r="21" spans="1:14">
      <c r="A21" s="100" t="s">
        <v>151</v>
      </c>
      <c r="B21" s="1">
        <v>125</v>
      </c>
      <c r="C21" s="6">
        <v>555246018</v>
      </c>
      <c r="D21" s="6">
        <v>200289778</v>
      </c>
      <c r="E21" s="6">
        <f>597514728-3</f>
        <v>597514725</v>
      </c>
      <c r="F21" s="6">
        <v>203733396</v>
      </c>
      <c r="K21" s="98"/>
      <c r="L21" s="98"/>
      <c r="M21" s="98"/>
      <c r="N21" s="98"/>
    </row>
    <row r="22" spans="1:14">
      <c r="A22" s="100" t="s">
        <v>152</v>
      </c>
      <c r="B22" s="1">
        <v>126</v>
      </c>
      <c r="C22" s="43">
        <f t="shared" ref="C22:D22" si="4">SUM(C23:C24)</f>
        <v>0</v>
      </c>
      <c r="D22" s="43">
        <f t="shared" si="4"/>
        <v>0</v>
      </c>
      <c r="E22" s="43">
        <f>SUM(E23:E24)</f>
        <v>0</v>
      </c>
      <c r="F22" s="43">
        <f>SUM(F23:F24)</f>
        <v>0</v>
      </c>
      <c r="K22" s="98"/>
      <c r="L22" s="98"/>
      <c r="M22" s="98"/>
      <c r="N22" s="98"/>
    </row>
    <row r="23" spans="1:14">
      <c r="A23" s="111" t="s">
        <v>153</v>
      </c>
      <c r="B23" s="1">
        <v>127</v>
      </c>
      <c r="C23" s="6"/>
      <c r="D23" s="6"/>
      <c r="E23" s="6"/>
      <c r="F23" s="6"/>
      <c r="K23" s="98"/>
      <c r="L23" s="98"/>
      <c r="M23" s="98"/>
      <c r="N23" s="98"/>
    </row>
    <row r="24" spans="1:14">
      <c r="A24" s="111" t="s">
        <v>154</v>
      </c>
      <c r="B24" s="1">
        <v>128</v>
      </c>
      <c r="C24" s="6"/>
      <c r="D24" s="6"/>
      <c r="E24" s="6"/>
      <c r="F24" s="6"/>
      <c r="K24" s="98"/>
      <c r="L24" s="98"/>
      <c r="M24" s="98"/>
      <c r="N24" s="98"/>
    </row>
    <row r="25" spans="1:14">
      <c r="A25" s="100" t="s">
        <v>155</v>
      </c>
      <c r="B25" s="1">
        <v>129</v>
      </c>
      <c r="C25" s="6"/>
      <c r="D25" s="6"/>
      <c r="E25" s="6"/>
      <c r="F25" s="6"/>
      <c r="K25" s="98"/>
      <c r="L25" s="98"/>
      <c r="M25" s="98"/>
      <c r="N25" s="98"/>
    </row>
    <row r="26" spans="1:14">
      <c r="A26" s="100" t="s">
        <v>156</v>
      </c>
      <c r="B26" s="1">
        <v>130</v>
      </c>
      <c r="C26" s="6">
        <v>78605249</v>
      </c>
      <c r="D26" s="6">
        <v>32596823</v>
      </c>
      <c r="E26" s="6">
        <v>127846255</v>
      </c>
      <c r="F26" s="6">
        <v>53458413</v>
      </c>
      <c r="K26" s="98"/>
      <c r="L26" s="98"/>
      <c r="M26" s="98"/>
      <c r="N26" s="98"/>
    </row>
    <row r="27" spans="1:14">
      <c r="A27" s="100" t="s">
        <v>157</v>
      </c>
      <c r="B27" s="1">
        <v>131</v>
      </c>
      <c r="C27" s="43">
        <f t="shared" ref="C27:D27" si="5">SUM(C28:C32)</f>
        <v>38717159</v>
      </c>
      <c r="D27" s="43">
        <f t="shared" si="5"/>
        <v>3166403</v>
      </c>
      <c r="E27" s="43">
        <f>SUM(E28:E32)</f>
        <v>35357888</v>
      </c>
      <c r="F27" s="43">
        <f>SUM(F28:F32)</f>
        <v>6165904</v>
      </c>
      <c r="K27" s="98"/>
      <c r="L27" s="98"/>
      <c r="M27" s="98"/>
      <c r="N27" s="98"/>
    </row>
    <row r="28" spans="1:14">
      <c r="A28" s="100" t="s">
        <v>158</v>
      </c>
      <c r="B28" s="1">
        <v>132</v>
      </c>
      <c r="C28" s="6"/>
      <c r="D28" s="6"/>
      <c r="E28" s="6"/>
      <c r="F28" s="6"/>
      <c r="K28" s="98"/>
      <c r="L28" s="98"/>
      <c r="M28" s="98"/>
      <c r="N28" s="98"/>
    </row>
    <row r="29" spans="1:14">
      <c r="A29" s="100" t="s">
        <v>159</v>
      </c>
      <c r="B29" s="1">
        <v>133</v>
      </c>
      <c r="C29" s="6">
        <v>38717159</v>
      </c>
      <c r="D29" s="6">
        <v>3166403</v>
      </c>
      <c r="E29" s="6">
        <v>35357888</v>
      </c>
      <c r="F29" s="6">
        <v>6165904</v>
      </c>
      <c r="K29" s="98"/>
      <c r="L29" s="98"/>
      <c r="M29" s="98"/>
      <c r="N29" s="98"/>
    </row>
    <row r="30" spans="1:14">
      <c r="A30" s="100" t="s">
        <v>160</v>
      </c>
      <c r="B30" s="1">
        <v>134</v>
      </c>
      <c r="C30" s="6"/>
      <c r="D30" s="6"/>
      <c r="E30" s="6"/>
      <c r="F30" s="6"/>
      <c r="K30" s="98"/>
      <c r="L30" s="98"/>
      <c r="M30" s="98"/>
      <c r="N30" s="98"/>
    </row>
    <row r="31" spans="1:14">
      <c r="A31" s="100" t="s">
        <v>161</v>
      </c>
      <c r="B31" s="1">
        <v>135</v>
      </c>
      <c r="C31" s="6"/>
      <c r="D31" s="6"/>
      <c r="E31" s="6"/>
      <c r="F31" s="6"/>
      <c r="K31" s="98"/>
      <c r="L31" s="98"/>
      <c r="M31" s="98"/>
      <c r="N31" s="98"/>
    </row>
    <row r="32" spans="1:14">
      <c r="A32" s="100" t="s">
        <v>162</v>
      </c>
      <c r="B32" s="1">
        <v>136</v>
      </c>
      <c r="C32" s="6"/>
      <c r="D32" s="6"/>
      <c r="E32" s="6"/>
      <c r="F32" s="6"/>
      <c r="K32" s="98"/>
      <c r="L32" s="98"/>
      <c r="M32" s="98"/>
      <c r="N32" s="98"/>
    </row>
    <row r="33" spans="1:14">
      <c r="A33" s="100" t="s">
        <v>163</v>
      </c>
      <c r="B33" s="1">
        <v>137</v>
      </c>
      <c r="C33" s="43">
        <f t="shared" ref="C33:D33" si="6">SUM(C34:C37)</f>
        <v>114706955</v>
      </c>
      <c r="D33" s="43">
        <f t="shared" si="6"/>
        <v>42134239</v>
      </c>
      <c r="E33" s="43">
        <f>SUM(E34:E37)</f>
        <v>78487288</v>
      </c>
      <c r="F33" s="43">
        <f>SUM(F34:F37)</f>
        <v>21938419</v>
      </c>
      <c r="K33" s="98"/>
      <c r="L33" s="98"/>
      <c r="M33" s="98"/>
      <c r="N33" s="98"/>
    </row>
    <row r="34" spans="1:14">
      <c r="A34" s="100" t="s">
        <v>164</v>
      </c>
      <c r="B34" s="1">
        <v>138</v>
      </c>
      <c r="C34" s="6">
        <v>45490872</v>
      </c>
      <c r="D34" s="6">
        <v>14195314</v>
      </c>
      <c r="E34" s="6">
        <v>0</v>
      </c>
      <c r="F34" s="6">
        <v>-21501921</v>
      </c>
      <c r="H34" s="98"/>
      <c r="K34" s="98"/>
      <c r="L34" s="98"/>
      <c r="M34" s="98"/>
      <c r="N34" s="98"/>
    </row>
    <row r="35" spans="1:14">
      <c r="A35" s="100" t="s">
        <v>165</v>
      </c>
      <c r="B35" s="1">
        <v>139</v>
      </c>
      <c r="C35" s="6">
        <v>69216083</v>
      </c>
      <c r="D35" s="6">
        <v>27938925</v>
      </c>
      <c r="E35" s="6">
        <v>78487288</v>
      </c>
      <c r="F35" s="6">
        <v>43440340</v>
      </c>
      <c r="K35" s="98"/>
      <c r="L35" s="98"/>
      <c r="M35" s="98"/>
      <c r="N35" s="98"/>
    </row>
    <row r="36" spans="1:14">
      <c r="A36" s="100" t="s">
        <v>166</v>
      </c>
      <c r="B36" s="1">
        <v>140</v>
      </c>
      <c r="C36" s="6"/>
      <c r="D36" s="6"/>
      <c r="E36" s="6"/>
      <c r="F36" s="6"/>
      <c r="K36" s="98"/>
      <c r="L36" s="98"/>
      <c r="M36" s="98"/>
      <c r="N36" s="98"/>
    </row>
    <row r="37" spans="1:14">
      <c r="A37" s="100" t="s">
        <v>167</v>
      </c>
      <c r="B37" s="1">
        <v>141</v>
      </c>
      <c r="C37" s="6"/>
      <c r="D37" s="6"/>
      <c r="E37" s="6"/>
      <c r="F37" s="6"/>
      <c r="K37" s="98"/>
      <c r="L37" s="98"/>
      <c r="M37" s="98"/>
      <c r="N37" s="98"/>
    </row>
    <row r="38" spans="1:14">
      <c r="A38" s="100" t="s">
        <v>168</v>
      </c>
      <c r="B38" s="1">
        <v>142</v>
      </c>
      <c r="C38" s="6"/>
      <c r="D38" s="6"/>
      <c r="E38" s="6"/>
      <c r="F38" s="6"/>
      <c r="K38" s="98"/>
      <c r="L38" s="98"/>
      <c r="M38" s="98"/>
      <c r="N38" s="98"/>
    </row>
    <row r="39" spans="1:14">
      <c r="A39" s="100" t="s">
        <v>169</v>
      </c>
      <c r="B39" s="1">
        <v>143</v>
      </c>
      <c r="C39" s="6"/>
      <c r="D39" s="6"/>
      <c r="E39" s="6"/>
      <c r="F39" s="6"/>
      <c r="K39" s="98"/>
      <c r="L39" s="98"/>
      <c r="M39" s="98"/>
      <c r="N39" s="98"/>
    </row>
    <row r="40" spans="1:14">
      <c r="A40" s="100" t="s">
        <v>170</v>
      </c>
      <c r="B40" s="1">
        <v>144</v>
      </c>
      <c r="C40" s="6"/>
      <c r="D40" s="6"/>
      <c r="E40" s="6"/>
      <c r="F40" s="6"/>
      <c r="K40" s="98"/>
      <c r="L40" s="98"/>
      <c r="M40" s="98"/>
      <c r="N40" s="98"/>
    </row>
    <row r="41" spans="1:14">
      <c r="A41" s="100" t="s">
        <v>171</v>
      </c>
      <c r="B41" s="1">
        <v>145</v>
      </c>
      <c r="C41" s="6"/>
      <c r="D41" s="6"/>
      <c r="E41" s="6"/>
      <c r="F41" s="6"/>
      <c r="K41" s="98"/>
      <c r="L41" s="98"/>
      <c r="M41" s="98"/>
      <c r="N41" s="98"/>
    </row>
    <row r="42" spans="1:14">
      <c r="A42" s="100" t="s">
        <v>172</v>
      </c>
      <c r="B42" s="1">
        <v>146</v>
      </c>
      <c r="C42" s="43">
        <f t="shared" ref="C42:D42" si="7">C7+C27+C38+C40</f>
        <v>4038602446</v>
      </c>
      <c r="D42" s="43">
        <f t="shared" si="7"/>
        <v>1449057698</v>
      </c>
      <c r="E42" s="43">
        <f>E7+E27+E38+E40</f>
        <v>3858915862</v>
      </c>
      <c r="F42" s="43">
        <f>F7+F27+F38+F40</f>
        <v>1342838071</v>
      </c>
      <c r="K42" s="98"/>
      <c r="L42" s="98"/>
      <c r="M42" s="98"/>
      <c r="N42" s="98"/>
    </row>
    <row r="43" spans="1:14">
      <c r="A43" s="100" t="s">
        <v>173</v>
      </c>
      <c r="B43" s="1">
        <v>147</v>
      </c>
      <c r="C43" s="43">
        <f>C10+C33+C39+C41</f>
        <v>3773465059</v>
      </c>
      <c r="D43" s="43">
        <f>D10+D33+D39+D41</f>
        <v>1354775129.01</v>
      </c>
      <c r="E43" s="43">
        <f>E10+E33+E39+E41</f>
        <v>3585115098</v>
      </c>
      <c r="F43" s="43">
        <f>F10+F33+F39+F41</f>
        <v>1233910992</v>
      </c>
      <c r="K43" s="98"/>
      <c r="L43" s="98"/>
      <c r="M43" s="98"/>
      <c r="N43" s="98"/>
    </row>
    <row r="44" spans="1:14">
      <c r="A44" s="100" t="s">
        <v>174</v>
      </c>
      <c r="B44" s="1">
        <v>148</v>
      </c>
      <c r="C44" s="43">
        <f>C42-C43</f>
        <v>265137387</v>
      </c>
      <c r="D44" s="43">
        <f>D42-D43</f>
        <v>94282568.99000001</v>
      </c>
      <c r="E44" s="43">
        <f>E42-E43</f>
        <v>273800764</v>
      </c>
      <c r="F44" s="43">
        <f>F42-F43</f>
        <v>108927079</v>
      </c>
      <c r="K44" s="98"/>
      <c r="L44" s="98"/>
      <c r="M44" s="98"/>
      <c r="N44" s="98"/>
    </row>
    <row r="45" spans="1:14">
      <c r="A45" s="111" t="s">
        <v>175</v>
      </c>
      <c r="B45" s="1">
        <v>149</v>
      </c>
      <c r="C45" s="43">
        <v>265137387</v>
      </c>
      <c r="D45" s="43">
        <v>94282568.99000001</v>
      </c>
      <c r="E45" s="43">
        <f>IF(E42&gt;E43,E42-E43,0)</f>
        <v>273800764</v>
      </c>
      <c r="F45" s="43">
        <f>IF(F42&gt;F43,F42-F43,0)</f>
        <v>108927079</v>
      </c>
      <c r="K45" s="98"/>
      <c r="L45" s="98"/>
      <c r="M45" s="98"/>
      <c r="N45" s="98"/>
    </row>
    <row r="46" spans="1:14">
      <c r="A46" s="111" t="s">
        <v>176</v>
      </c>
      <c r="B46" s="1">
        <v>150</v>
      </c>
      <c r="C46" s="43">
        <v>0</v>
      </c>
      <c r="D46" s="43">
        <v>0</v>
      </c>
      <c r="E46" s="43">
        <f>IF(E43&gt;E42,E43-E42,0)</f>
        <v>0</v>
      </c>
      <c r="F46" s="43">
        <f>IF(F43&gt;F42,F43-F42,0)</f>
        <v>0</v>
      </c>
      <c r="K46" s="98"/>
      <c r="L46" s="98"/>
      <c r="M46" s="98"/>
      <c r="N46" s="98"/>
    </row>
    <row r="47" spans="1:14">
      <c r="A47" s="100" t="s">
        <v>177</v>
      </c>
      <c r="B47" s="1">
        <v>151</v>
      </c>
      <c r="C47" s="6">
        <v>36931914</v>
      </c>
      <c r="D47" s="6">
        <v>9949996</v>
      </c>
      <c r="E47" s="6">
        <v>42327225</v>
      </c>
      <c r="F47" s="6">
        <v>11160043</v>
      </c>
      <c r="K47" s="98"/>
      <c r="L47" s="98"/>
      <c r="M47" s="98"/>
      <c r="N47" s="98"/>
    </row>
    <row r="48" spans="1:14">
      <c r="A48" s="100" t="s">
        <v>178</v>
      </c>
      <c r="B48" s="1">
        <v>152</v>
      </c>
      <c r="C48" s="43">
        <f>C44-C47</f>
        <v>228205473</v>
      </c>
      <c r="D48" s="43">
        <f>D44-D47</f>
        <v>84332572.99000001</v>
      </c>
      <c r="E48" s="43">
        <f>E44-E47</f>
        <v>231473539</v>
      </c>
      <c r="F48" s="43">
        <f>F44-F47</f>
        <v>97767036</v>
      </c>
      <c r="K48" s="98"/>
      <c r="L48" s="98"/>
      <c r="M48" s="98"/>
      <c r="N48" s="98"/>
    </row>
    <row r="49" spans="1:14">
      <c r="A49" s="111" t="s">
        <v>179</v>
      </c>
      <c r="B49" s="1">
        <v>153</v>
      </c>
      <c r="C49" s="43">
        <f>IF(C48&gt;0,C48,0)</f>
        <v>228205473</v>
      </c>
      <c r="D49" s="43">
        <f>IF(D48&gt;0,D48,0)</f>
        <v>84332572.99000001</v>
      </c>
      <c r="E49" s="43">
        <f>IF(E48&gt;0,E48,0)</f>
        <v>231473539</v>
      </c>
      <c r="F49" s="43">
        <f>IF(F48&gt;0,F48,0)</f>
        <v>97767036</v>
      </c>
      <c r="K49" s="98"/>
      <c r="L49" s="98"/>
      <c r="M49" s="98"/>
      <c r="N49" s="98"/>
    </row>
    <row r="50" spans="1:14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K50" s="98"/>
      <c r="L50" s="98"/>
      <c r="M50" s="98"/>
      <c r="N50" s="98"/>
    </row>
    <row r="51" spans="1:14">
      <c r="A51" s="107" t="s">
        <v>181</v>
      </c>
      <c r="B51" s="108"/>
      <c r="C51" s="160"/>
      <c r="D51" s="108"/>
      <c r="E51" s="160"/>
      <c r="F51" s="108"/>
      <c r="K51" s="98"/>
      <c r="L51" s="98"/>
      <c r="M51" s="98"/>
      <c r="N51" s="98"/>
    </row>
    <row r="52" spans="1:14">
      <c r="A52" s="110" t="s">
        <v>182</v>
      </c>
      <c r="B52" s="44"/>
      <c r="C52" s="44"/>
      <c r="D52" s="50"/>
      <c r="E52" s="44"/>
      <c r="F52" s="50"/>
      <c r="K52" s="98"/>
      <c r="L52" s="98"/>
      <c r="M52" s="98"/>
      <c r="N52" s="98"/>
    </row>
    <row r="53" spans="1:14">
      <c r="A53" s="100" t="s">
        <v>183</v>
      </c>
      <c r="B53" s="1">
        <v>155</v>
      </c>
      <c r="C53" s="6">
        <f>+C49-C54</f>
        <v>228061526</v>
      </c>
      <c r="D53" s="6">
        <f>+D49-D54</f>
        <v>84027036.99000001</v>
      </c>
      <c r="E53" s="6">
        <f>+E49-E54</f>
        <v>231017823</v>
      </c>
      <c r="F53" s="6">
        <f>+F49-F54</f>
        <v>97524898</v>
      </c>
      <c r="K53" s="98"/>
      <c r="L53" s="98"/>
      <c r="M53" s="98"/>
      <c r="N53" s="98"/>
    </row>
    <row r="54" spans="1:14">
      <c r="A54" s="100" t="s">
        <v>184</v>
      </c>
      <c r="B54" s="1">
        <v>156</v>
      </c>
      <c r="C54" s="7">
        <v>143947</v>
      </c>
      <c r="D54" s="7">
        <v>305536</v>
      </c>
      <c r="E54" s="7">
        <v>455716</v>
      </c>
      <c r="F54" s="7">
        <v>242138</v>
      </c>
      <c r="K54" s="98"/>
      <c r="L54" s="98"/>
      <c r="M54" s="98"/>
      <c r="N54" s="98"/>
    </row>
    <row r="55" spans="1:14">
      <c r="A55" s="107" t="s">
        <v>185</v>
      </c>
      <c r="B55" s="108"/>
      <c r="C55" s="108"/>
      <c r="D55" s="108"/>
      <c r="E55" s="108"/>
      <c r="F55" s="108"/>
      <c r="K55" s="98"/>
      <c r="L55" s="98"/>
      <c r="M55" s="98"/>
      <c r="N55" s="98"/>
    </row>
    <row r="56" spans="1:14">
      <c r="A56" s="110" t="s">
        <v>186</v>
      </c>
      <c r="B56" s="8">
        <v>157</v>
      </c>
      <c r="C56" s="5">
        <f>C48</f>
        <v>228205473</v>
      </c>
      <c r="D56" s="5">
        <f>D48</f>
        <v>84332572.99000001</v>
      </c>
      <c r="E56" s="5">
        <f>E48</f>
        <v>231473539</v>
      </c>
      <c r="F56" s="5">
        <f>F48</f>
        <v>97767036</v>
      </c>
      <c r="K56" s="98"/>
      <c r="L56" s="98"/>
      <c r="M56" s="98"/>
      <c r="N56" s="98"/>
    </row>
    <row r="57" spans="1:14">
      <c r="A57" s="100" t="s">
        <v>187</v>
      </c>
      <c r="B57" s="1">
        <v>158</v>
      </c>
      <c r="C57" s="43">
        <f>SUM(C58:C64)</f>
        <v>-2885813</v>
      </c>
      <c r="D57" s="43">
        <f>SUM(D58:D64)</f>
        <v>15946130</v>
      </c>
      <c r="E57" s="43">
        <f>SUM(E58:E64)</f>
        <v>-56637613</v>
      </c>
      <c r="F57" s="43">
        <f>SUM(F58:F64)</f>
        <v>-2184623</v>
      </c>
      <c r="K57" s="98"/>
      <c r="L57" s="98"/>
      <c r="M57" s="98"/>
      <c r="N57" s="98"/>
    </row>
    <row r="58" spans="1:14">
      <c r="A58" s="100" t="s">
        <v>188</v>
      </c>
      <c r="B58" s="1">
        <v>159</v>
      </c>
      <c r="C58" s="6">
        <v>2106735</v>
      </c>
      <c r="D58" s="6">
        <v>22013594</v>
      </c>
      <c r="E58" s="6">
        <v>-52877595</v>
      </c>
      <c r="F58" s="6">
        <v>-2517087</v>
      </c>
      <c r="K58" s="98"/>
      <c r="L58" s="98"/>
      <c r="M58" s="98"/>
      <c r="N58" s="98"/>
    </row>
    <row r="59" spans="1:14">
      <c r="A59" s="100" t="s">
        <v>189</v>
      </c>
      <c r="B59" s="1">
        <v>160</v>
      </c>
      <c r="C59" s="6"/>
      <c r="D59" s="6"/>
      <c r="E59" s="6"/>
      <c r="F59" s="6"/>
      <c r="K59" s="98"/>
      <c r="L59" s="98"/>
      <c r="M59" s="98"/>
      <c r="N59" s="98"/>
    </row>
    <row r="60" spans="1:14">
      <c r="A60" s="100" t="s">
        <v>190</v>
      </c>
      <c r="B60" s="1">
        <v>161</v>
      </c>
      <c r="C60" s="6"/>
      <c r="D60" s="6"/>
      <c r="E60" s="6"/>
      <c r="F60" s="6"/>
      <c r="K60" s="98"/>
      <c r="L60" s="98"/>
      <c r="M60" s="98"/>
      <c r="N60" s="98"/>
    </row>
    <row r="61" spans="1:14">
      <c r="A61" s="100" t="s">
        <v>191</v>
      </c>
      <c r="B61" s="1">
        <v>162</v>
      </c>
      <c r="C61" s="6">
        <v>-4992548</v>
      </c>
      <c r="D61" s="6">
        <v>-6067464</v>
      </c>
      <c r="E61" s="169">
        <v>-3760018</v>
      </c>
      <c r="F61" s="6">
        <v>332464</v>
      </c>
      <c r="K61" s="98"/>
      <c r="L61" s="98"/>
      <c r="M61" s="98"/>
      <c r="N61" s="98"/>
    </row>
    <row r="62" spans="1:14">
      <c r="A62" s="100" t="s">
        <v>192</v>
      </c>
      <c r="B62" s="1">
        <v>163</v>
      </c>
      <c r="C62" s="6"/>
      <c r="D62" s="6"/>
      <c r="E62" s="6"/>
      <c r="F62" s="6"/>
      <c r="K62" s="98"/>
      <c r="L62" s="98"/>
      <c r="M62" s="98"/>
      <c r="N62" s="98"/>
    </row>
    <row r="63" spans="1:14">
      <c r="A63" s="100" t="s">
        <v>193</v>
      </c>
      <c r="B63" s="1">
        <v>164</v>
      </c>
      <c r="C63" s="6"/>
      <c r="D63" s="6"/>
      <c r="E63" s="6"/>
      <c r="F63" s="6"/>
      <c r="K63" s="98"/>
      <c r="L63" s="98"/>
      <c r="M63" s="98"/>
      <c r="N63" s="98"/>
    </row>
    <row r="64" spans="1:14">
      <c r="A64" s="100" t="s">
        <v>194</v>
      </c>
      <c r="B64" s="1">
        <v>165</v>
      </c>
      <c r="C64" s="6"/>
      <c r="D64" s="6"/>
      <c r="E64" s="6"/>
      <c r="F64" s="6"/>
      <c r="K64" s="98"/>
      <c r="L64" s="98"/>
      <c r="M64" s="98"/>
      <c r="N64" s="98"/>
    </row>
    <row r="65" spans="1:14">
      <c r="A65" s="100" t="s">
        <v>195</v>
      </c>
      <c r="B65" s="1">
        <v>166</v>
      </c>
      <c r="C65" s="6"/>
      <c r="D65" s="6"/>
      <c r="E65" s="6"/>
      <c r="F65" s="6"/>
      <c r="K65" s="98"/>
      <c r="L65" s="98"/>
      <c r="M65" s="98"/>
      <c r="N65" s="98"/>
    </row>
    <row r="66" spans="1:14">
      <c r="A66" s="100" t="s">
        <v>196</v>
      </c>
      <c r="B66" s="1">
        <v>167</v>
      </c>
      <c r="C66" s="43">
        <f>C57-C65</f>
        <v>-2885813</v>
      </c>
      <c r="D66" s="43">
        <f>D57-D65</f>
        <v>15946130</v>
      </c>
      <c r="E66" s="43">
        <f>E57-E65</f>
        <v>-56637613</v>
      </c>
      <c r="F66" s="43">
        <f>F57-F65</f>
        <v>-2184623</v>
      </c>
      <c r="K66" s="98"/>
      <c r="L66" s="98"/>
      <c r="M66" s="98"/>
      <c r="N66" s="98"/>
    </row>
    <row r="67" spans="1:14">
      <c r="A67" s="100" t="s">
        <v>197</v>
      </c>
      <c r="B67" s="1">
        <v>168</v>
      </c>
      <c r="C67" s="49">
        <f>C56+C66</f>
        <v>225319660</v>
      </c>
      <c r="D67" s="49">
        <f>D56+D66</f>
        <v>100278702.99000001</v>
      </c>
      <c r="E67" s="49">
        <f>E56+E66</f>
        <v>174835926</v>
      </c>
      <c r="F67" s="49">
        <f>F56+F66</f>
        <v>95582413</v>
      </c>
      <c r="K67" s="98"/>
      <c r="L67" s="98"/>
      <c r="M67" s="98"/>
      <c r="N67" s="98"/>
    </row>
    <row r="68" spans="1:14">
      <c r="A68" s="124" t="s">
        <v>198</v>
      </c>
      <c r="B68" s="125"/>
      <c r="C68" s="125"/>
      <c r="D68" s="125"/>
      <c r="E68" s="125"/>
      <c r="F68" s="125"/>
      <c r="K68" s="98"/>
      <c r="L68" s="98"/>
      <c r="M68" s="98"/>
      <c r="N68" s="98"/>
    </row>
    <row r="69" spans="1:14">
      <c r="A69" s="126" t="s">
        <v>199</v>
      </c>
      <c r="B69" s="127"/>
      <c r="C69" s="127"/>
      <c r="D69" s="127"/>
      <c r="E69" s="127"/>
      <c r="F69" s="127"/>
      <c r="K69" s="98"/>
      <c r="L69" s="98"/>
      <c r="M69" s="98"/>
      <c r="N69" s="98"/>
    </row>
    <row r="70" spans="1:14">
      <c r="A70" s="100" t="s">
        <v>183</v>
      </c>
      <c r="B70" s="1">
        <v>169</v>
      </c>
      <c r="C70" s="6">
        <f>C67-C71</f>
        <v>225186920</v>
      </c>
      <c r="D70" s="6">
        <f>D67-D71</f>
        <v>99956373.99000001</v>
      </c>
      <c r="E70" s="6">
        <f>E67-E71</f>
        <v>174410679</v>
      </c>
      <c r="F70" s="6">
        <f>F67-F71</f>
        <v>95332225</v>
      </c>
      <c r="K70" s="98"/>
      <c r="L70" s="98"/>
      <c r="M70" s="98"/>
      <c r="N70" s="98"/>
    </row>
    <row r="71" spans="1:14">
      <c r="A71" s="112" t="s">
        <v>184</v>
      </c>
      <c r="B71" s="4">
        <v>170</v>
      </c>
      <c r="C71" s="7">
        <v>132740</v>
      </c>
      <c r="D71" s="7">
        <v>322329</v>
      </c>
      <c r="E71" s="7">
        <v>425247</v>
      </c>
      <c r="F71" s="7">
        <v>250188</v>
      </c>
      <c r="K71" s="98"/>
      <c r="L71" s="98"/>
      <c r="M71" s="98"/>
      <c r="N71" s="98"/>
    </row>
    <row r="72" spans="1:14">
      <c r="E72" s="98"/>
      <c r="F72" s="98"/>
    </row>
    <row r="75" spans="1:14">
      <c r="E75" s="98"/>
      <c r="F75" s="98"/>
    </row>
  </sheetData>
  <phoneticPr fontId="7" type="noConversion"/>
  <dataValidations count="2">
    <dataValidation allowBlank="1" sqref="C10 C56:D61 C11:D50 E7:F50 C66:D67 D7:D10 E56:F67 C7 C53:F54 C70:F71"/>
    <dataValidation type="whole" operator="notEqual" allowBlank="1" showInputMessage="1" showErrorMessage="1" errorTitle="Pogrešan unos" error="Mogu se unijeti samo cjelobrojne vrijednosti." sqref="C62:C65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topLeftCell="A19" zoomScaleNormal="100" zoomScaleSheetLayoutView="100" workbookViewId="0">
      <selection activeCell="D37" sqref="D37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302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265137387</v>
      </c>
      <c r="D7" s="6">
        <v>273800764</v>
      </c>
      <c r="E7" s="98"/>
      <c r="H7" s="98"/>
      <c r="I7" s="98"/>
    </row>
    <row r="8" spans="1:9">
      <c r="A8" s="111" t="s">
        <v>205</v>
      </c>
      <c r="B8" s="1">
        <v>2</v>
      </c>
      <c r="C8" s="6">
        <v>109302075</v>
      </c>
      <c r="D8" s="6">
        <v>102544209</v>
      </c>
      <c r="E8" s="98"/>
      <c r="H8" s="98"/>
      <c r="I8" s="98"/>
    </row>
    <row r="9" spans="1:9">
      <c r="A9" s="111" t="s">
        <v>206</v>
      </c>
      <c r="B9" s="1">
        <v>3</v>
      </c>
      <c r="C9" s="6">
        <v>104149858.99999994</v>
      </c>
      <c r="D9" s="6"/>
      <c r="E9" s="98"/>
      <c r="H9" s="98"/>
      <c r="I9" s="98"/>
    </row>
    <row r="10" spans="1:9">
      <c r="A10" s="111" t="s">
        <v>207</v>
      </c>
      <c r="B10" s="1">
        <v>4</v>
      </c>
      <c r="C10" s="6"/>
      <c r="D10" s="6"/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43">
        <f>SUM(C7:C12)</f>
        <v>478589320.99999994</v>
      </c>
      <c r="D13" s="43">
        <f>SUM(D7:D12)</f>
        <v>376344973</v>
      </c>
      <c r="E13" s="98"/>
      <c r="H13" s="98"/>
      <c r="I13" s="98"/>
    </row>
    <row r="14" spans="1:9">
      <c r="A14" s="111" t="s">
        <v>211</v>
      </c>
      <c r="B14" s="1">
        <v>8</v>
      </c>
      <c r="C14" s="6"/>
      <c r="D14" s="6">
        <v>28635018</v>
      </c>
      <c r="E14" s="98"/>
      <c r="H14" s="98"/>
      <c r="I14" s="98"/>
    </row>
    <row r="15" spans="1:9">
      <c r="A15" s="163" t="s">
        <v>212</v>
      </c>
      <c r="B15" s="1">
        <v>9</v>
      </c>
      <c r="C15" s="6">
        <v>55692877</v>
      </c>
      <c r="D15" s="6">
        <v>116776233</v>
      </c>
      <c r="E15" s="98"/>
      <c r="H15" s="98"/>
      <c r="I15" s="98"/>
    </row>
    <row r="16" spans="1:9">
      <c r="A16" s="163" t="s">
        <v>213</v>
      </c>
      <c r="B16" s="1">
        <v>10</v>
      </c>
      <c r="C16" s="6">
        <v>94428588</v>
      </c>
      <c r="D16" s="6">
        <v>94761585</v>
      </c>
      <c r="E16" s="98"/>
      <c r="H16" s="98"/>
      <c r="I16" s="98"/>
    </row>
    <row r="17" spans="1:9">
      <c r="A17" s="163" t="s">
        <v>214</v>
      </c>
      <c r="B17" s="1">
        <v>11</v>
      </c>
      <c r="C17" s="6">
        <v>30239711.99999994</v>
      </c>
      <c r="D17" s="6">
        <v>86708598</v>
      </c>
      <c r="E17" s="98"/>
      <c r="H17" s="98"/>
      <c r="I17" s="98"/>
    </row>
    <row r="18" spans="1:9">
      <c r="A18" s="100" t="s">
        <v>215</v>
      </c>
      <c r="B18" s="1">
        <v>12</v>
      </c>
      <c r="C18" s="43">
        <f>SUM(C14:C17)</f>
        <v>180361176.99999994</v>
      </c>
      <c r="D18" s="43">
        <f>SUM(D14:D17)</f>
        <v>326881434</v>
      </c>
      <c r="E18" s="98"/>
      <c r="H18" s="98"/>
      <c r="I18" s="98"/>
    </row>
    <row r="19" spans="1:9">
      <c r="A19" s="100" t="s">
        <v>216</v>
      </c>
      <c r="B19" s="1">
        <v>13</v>
      </c>
      <c r="C19" s="43">
        <f>IF(C13&gt;C18,C13-C18,0)</f>
        <v>298228144</v>
      </c>
      <c r="D19" s="43">
        <f>IF(D13&gt;D18,D13-D18,0)</f>
        <v>49463539</v>
      </c>
      <c r="E19" s="98"/>
      <c r="H19" s="98"/>
      <c r="I19" s="98"/>
    </row>
    <row r="20" spans="1:9">
      <c r="A20" s="100" t="s">
        <v>217</v>
      </c>
      <c r="B20" s="1">
        <v>14</v>
      </c>
      <c r="C20" s="43">
        <f>IF(C18&gt;C13,C18-C13,0)</f>
        <v>0</v>
      </c>
      <c r="D20" s="43">
        <f>IF(D18&gt;D13,D18-D13,0)</f>
        <v>0</v>
      </c>
      <c r="E20" s="98"/>
      <c r="H20" s="98"/>
      <c r="I20" s="98"/>
    </row>
    <row r="21" spans="1:9">
      <c r="A21" s="107" t="s">
        <v>218</v>
      </c>
      <c r="B21" s="129"/>
      <c r="C21" s="170"/>
      <c r="D21" s="130"/>
      <c r="E21" s="98"/>
      <c r="H21" s="98"/>
      <c r="I21" s="98"/>
    </row>
    <row r="22" spans="1:9">
      <c r="A22" s="163" t="s">
        <v>219</v>
      </c>
      <c r="B22" s="1">
        <v>15</v>
      </c>
      <c r="C22" s="6">
        <v>1864525.9999999998</v>
      </c>
      <c r="D22" s="6">
        <v>44379524</v>
      </c>
      <c r="E22" s="98"/>
      <c r="H22" s="98"/>
      <c r="I22" s="98"/>
    </row>
    <row r="23" spans="1:9">
      <c r="A23" s="163" t="s">
        <v>220</v>
      </c>
      <c r="B23" s="1">
        <v>16</v>
      </c>
      <c r="C23" s="6">
        <v>3785000</v>
      </c>
      <c r="D23" s="6">
        <v>0</v>
      </c>
      <c r="E23" s="98"/>
      <c r="H23" s="98"/>
      <c r="I23" s="98"/>
    </row>
    <row r="24" spans="1:9">
      <c r="A24" s="163" t="s">
        <v>221</v>
      </c>
      <c r="B24" s="1">
        <v>17</v>
      </c>
      <c r="C24" s="6">
        <v>3612401</v>
      </c>
      <c r="D24" s="6">
        <v>2219637</v>
      </c>
      <c r="E24" s="98"/>
      <c r="H24" s="98"/>
      <c r="I24" s="98"/>
    </row>
    <row r="25" spans="1:9">
      <c r="A25" s="163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3" t="s">
        <v>223</v>
      </c>
      <c r="B26" s="1">
        <v>19</v>
      </c>
      <c r="C26" s="6">
        <v>3347000</v>
      </c>
      <c r="D26" s="6">
        <v>1942000</v>
      </c>
      <c r="E26" s="98"/>
      <c r="H26" s="98"/>
      <c r="I26" s="98"/>
    </row>
    <row r="27" spans="1:9">
      <c r="A27" s="100" t="s">
        <v>224</v>
      </c>
      <c r="B27" s="1">
        <v>20</v>
      </c>
      <c r="C27" s="43">
        <f>SUM(C22:C26)</f>
        <v>12608927</v>
      </c>
      <c r="D27" s="43">
        <f>SUM(D22:D26)</f>
        <v>48541161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55541129</v>
      </c>
      <c r="D28" s="6">
        <v>73545185</v>
      </c>
      <c r="E28" s="98"/>
      <c r="H28" s="98"/>
      <c r="I28" s="98"/>
    </row>
    <row r="29" spans="1:9">
      <c r="A29" s="163" t="s">
        <v>226</v>
      </c>
      <c r="B29" s="1">
        <v>22</v>
      </c>
      <c r="C29" s="6">
        <v>5030000</v>
      </c>
      <c r="D29" s="6">
        <v>1122000</v>
      </c>
      <c r="E29" s="98"/>
      <c r="H29" s="98"/>
      <c r="I29" s="98"/>
    </row>
    <row r="30" spans="1:9">
      <c r="A30" s="163" t="s">
        <v>227</v>
      </c>
      <c r="B30" s="1">
        <v>23</v>
      </c>
      <c r="C30" s="6"/>
      <c r="D30" s="6">
        <f>2906000-1000-1274</f>
        <v>2903726</v>
      </c>
      <c r="E30" s="98"/>
      <c r="H30" s="98"/>
      <c r="I30" s="98"/>
    </row>
    <row r="31" spans="1:9">
      <c r="A31" s="100" t="s">
        <v>228</v>
      </c>
      <c r="B31" s="1">
        <v>24</v>
      </c>
      <c r="C31" s="43">
        <f>SUM(C28:C30)</f>
        <v>60571129</v>
      </c>
      <c r="D31" s="43">
        <f>SUM(D28:D30)</f>
        <v>77570911</v>
      </c>
      <c r="E31" s="98"/>
      <c r="H31" s="98"/>
      <c r="I31" s="98"/>
    </row>
    <row r="32" spans="1:9">
      <c r="A32" s="100" t="s">
        <v>229</v>
      </c>
      <c r="B32" s="1">
        <v>25</v>
      </c>
      <c r="C32" s="43">
        <f>IF(C27&gt;C31,C27-C31,0)</f>
        <v>0</v>
      </c>
      <c r="D32" s="43">
        <f>IF(D27&gt;D31,D27-D31,0)</f>
        <v>0</v>
      </c>
      <c r="E32" s="98"/>
      <c r="H32" s="98"/>
      <c r="I32" s="98"/>
    </row>
    <row r="33" spans="1:9">
      <c r="A33" s="100" t="s">
        <v>230</v>
      </c>
      <c r="B33" s="1">
        <v>26</v>
      </c>
      <c r="C33" s="43">
        <f>IF(C31&gt;C27,C31-C27,0)</f>
        <v>47962202</v>
      </c>
      <c r="D33" s="43">
        <f>IF(D31&gt;D27,D31-D27,0)</f>
        <v>29029750</v>
      </c>
      <c r="E33" s="98"/>
      <c r="H33" s="98"/>
      <c r="I33" s="98"/>
    </row>
    <row r="34" spans="1:9">
      <c r="A34" s="107" t="s">
        <v>231</v>
      </c>
      <c r="B34" s="129"/>
      <c r="C34" s="170"/>
      <c r="D34" s="130"/>
      <c r="E34" s="98"/>
      <c r="H34" s="98"/>
      <c r="I34" s="98"/>
    </row>
    <row r="35" spans="1:9">
      <c r="A35" s="163" t="s">
        <v>232</v>
      </c>
      <c r="B35" s="1">
        <v>27</v>
      </c>
      <c r="C35" s="6"/>
      <c r="D35" s="6">
        <v>200000000</v>
      </c>
      <c r="E35" s="98"/>
      <c r="H35" s="98"/>
      <c r="I35" s="98"/>
    </row>
    <row r="36" spans="1:9">
      <c r="A36" s="163" t="s">
        <v>233</v>
      </c>
      <c r="B36" s="1">
        <v>28</v>
      </c>
      <c r="C36" s="6">
        <v>76228000</v>
      </c>
      <c r="D36" s="6">
        <v>223818686</v>
      </c>
      <c r="E36" s="98"/>
      <c r="H36" s="98"/>
      <c r="I36" s="98"/>
    </row>
    <row r="37" spans="1:9">
      <c r="A37" s="163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43">
        <f>SUM(C35:C37)</f>
        <v>76228000</v>
      </c>
      <c r="D38" s="43">
        <f>SUM(D35:D37)</f>
        <v>423818686</v>
      </c>
      <c r="E38" s="98"/>
      <c r="H38" s="98"/>
      <c r="I38" s="98"/>
    </row>
    <row r="39" spans="1:9">
      <c r="A39" s="163" t="s">
        <v>236</v>
      </c>
      <c r="B39" s="1">
        <v>31</v>
      </c>
      <c r="C39" s="6">
        <v>356365000</v>
      </c>
      <c r="D39" s="6">
        <v>413230324</v>
      </c>
      <c r="E39" s="98"/>
      <c r="H39" s="98"/>
      <c r="I39" s="98"/>
    </row>
    <row r="40" spans="1:9">
      <c r="A40" s="163" t="s">
        <v>237</v>
      </c>
      <c r="B40" s="1">
        <v>32</v>
      </c>
      <c r="C40" s="6">
        <v>39889261</v>
      </c>
      <c r="D40" s="6">
        <v>47658000</v>
      </c>
      <c r="E40" s="98"/>
      <c r="H40" s="98"/>
      <c r="I40" s="98"/>
    </row>
    <row r="41" spans="1:9">
      <c r="A41" s="163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3" t="s">
        <v>239</v>
      </c>
      <c r="B42" s="1">
        <v>34</v>
      </c>
      <c r="C42" s="6">
        <v>3877288</v>
      </c>
      <c r="D42" s="6">
        <v>1076400</v>
      </c>
      <c r="E42" s="98"/>
      <c r="H42" s="98"/>
      <c r="I42" s="98"/>
    </row>
    <row r="43" spans="1:9">
      <c r="A43" s="163" t="s">
        <v>240</v>
      </c>
      <c r="B43" s="1">
        <v>35</v>
      </c>
      <c r="C43" s="6"/>
      <c r="D43" s="6"/>
      <c r="E43" s="98"/>
      <c r="H43" s="98"/>
      <c r="I43" s="98"/>
    </row>
    <row r="44" spans="1:9">
      <c r="A44" s="100" t="s">
        <v>241</v>
      </c>
      <c r="B44" s="1">
        <v>36</v>
      </c>
      <c r="C44" s="43">
        <f>SUM(C39:C43)</f>
        <v>400131549</v>
      </c>
      <c r="D44" s="43">
        <f>SUM(D39:D43)</f>
        <v>461964724</v>
      </c>
      <c r="E44" s="98"/>
      <c r="H44" s="98"/>
      <c r="I44" s="98"/>
    </row>
    <row r="45" spans="1:9">
      <c r="A45" s="100" t="s">
        <v>242</v>
      </c>
      <c r="B45" s="1">
        <v>37</v>
      </c>
      <c r="C45" s="43">
        <f>IF(C38&gt;C44,C38-C44,0)</f>
        <v>0</v>
      </c>
      <c r="D45" s="43">
        <f>IF(D38&gt;D44,D38-D44,0)</f>
        <v>0</v>
      </c>
      <c r="E45" s="98"/>
      <c r="H45" s="98"/>
      <c r="I45" s="98"/>
    </row>
    <row r="46" spans="1:9">
      <c r="A46" s="100" t="s">
        <v>243</v>
      </c>
      <c r="B46" s="1">
        <v>38</v>
      </c>
      <c r="C46" s="43">
        <f>IF(C44&gt;C38,C44-C38,0)</f>
        <v>323903549</v>
      </c>
      <c r="D46" s="43">
        <f>IF(D44&gt;D38,D44-D38,0)</f>
        <v>38146038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73637607</v>
      </c>
      <c r="D48" s="43">
        <f>IF(D20-D19+D33-D32+D46-D45&gt;0,D20-D19+D33-D32+D46-D45,0)</f>
        <v>17712249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417588053</v>
      </c>
      <c r="D49" s="6">
        <v>365691525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0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73637607</v>
      </c>
      <c r="D51" s="6">
        <f>D48</f>
        <v>17712249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C49+C50-C51</f>
        <v>343950446</v>
      </c>
      <c r="D52" s="49">
        <f>D49+D50-D51</f>
        <v>347979276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4"/>
      <c r="D57" s="98"/>
    </row>
    <row r="58" spans="1:9">
      <c r="C58" s="162"/>
      <c r="D58" s="98"/>
    </row>
    <row r="59" spans="1:9">
      <c r="C59" s="165"/>
    </row>
    <row r="60" spans="1:9">
      <c r="C60" s="165"/>
    </row>
    <row r="61" spans="1:9">
      <c r="C61" s="166"/>
    </row>
    <row r="62" spans="1:9">
      <c r="C62" s="162"/>
    </row>
  </sheetData>
  <protectedRanges>
    <protectedRange sqref="D7" name="Range1_10_2_1_2_1_2_1"/>
    <protectedRange sqref="D8" name="Range1_10_3_1_2_1_2_1"/>
    <protectedRange sqref="D14" name="Range1_11_1_1_2_1_1_1_1"/>
    <protectedRange sqref="D16:D17" name="Range1_11_2_1_2_1_2_1"/>
    <protectedRange sqref="C7" name="Range1_10_2_1_2_1_1_1_1"/>
    <protectedRange sqref="C8" name="Range1_10_3_1_2_1_1_1_1"/>
    <protectedRange sqref="C14" name="Range1_11_1_1_2_1_1_2_2"/>
    <protectedRange sqref="C16:C17" name="Range1_11_2_1_2_1_1_1_1"/>
    <protectedRange sqref="D22:D24" name="Range1_12_2_3_1_1_1"/>
    <protectedRange sqref="D26" name="Range1_12_1_1_3_1_1_1"/>
    <protectedRange sqref="D28" name="Range1_13_2_3_1_1_1"/>
    <protectedRange sqref="D30" name="Range1_13_1_1_3_1_1_1"/>
    <protectedRange sqref="C22:C24" name="Range1_12_2_3_2_1"/>
    <protectedRange sqref="C26" name="Range1_12_1_1_3_2_1"/>
    <protectedRange sqref="C28" name="Range1_13_2_3_2_1"/>
    <protectedRange sqref="C30" name="Range1_13_1_1_3_2_1"/>
    <protectedRange sqref="D49" name="Range1_15_1_3_1_1_1"/>
    <protectedRange sqref="C49" name="Range1_15_1_3_2_1"/>
  </protectedRanges>
  <phoneticPr fontId="7" type="noConversion"/>
  <dataValidations count="2">
    <dataValidation allowBlank="1" sqref="C22:D33 C7:D20 C35:C52 D51:D52 D35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N6" sqref="N6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44" t="s">
        <v>270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2" ht="15.75">
      <c r="A2" s="36"/>
      <c r="B2" s="56"/>
      <c r="C2" s="259" t="s">
        <v>250</v>
      </c>
      <c r="D2" s="259"/>
      <c r="E2" s="58">
        <v>42370</v>
      </c>
      <c r="F2" s="37" t="s">
        <v>34</v>
      </c>
      <c r="G2" s="260">
        <v>42643</v>
      </c>
      <c r="H2" s="261"/>
      <c r="I2" s="56"/>
      <c r="J2" s="56"/>
      <c r="K2" s="56"/>
    </row>
    <row r="3" spans="1:12">
      <c r="A3" s="262" t="s">
        <v>35</v>
      </c>
      <c r="B3" s="262"/>
      <c r="C3" s="262"/>
      <c r="D3" s="262"/>
      <c r="E3" s="262"/>
      <c r="F3" s="262"/>
      <c r="G3" s="262"/>
      <c r="H3" s="262"/>
      <c r="I3" s="59" t="s">
        <v>36</v>
      </c>
      <c r="J3" s="60" t="s">
        <v>251</v>
      </c>
      <c r="K3" s="60" t="s">
        <v>252</v>
      </c>
    </row>
    <row r="4" spans="1:12">
      <c r="A4" s="263">
        <v>1</v>
      </c>
      <c r="B4" s="263"/>
      <c r="C4" s="263"/>
      <c r="D4" s="263"/>
      <c r="E4" s="263"/>
      <c r="F4" s="263"/>
      <c r="G4" s="263"/>
      <c r="H4" s="263"/>
      <c r="I4" s="62">
        <v>2</v>
      </c>
      <c r="J4" s="61" t="s">
        <v>4</v>
      </c>
      <c r="K4" s="61" t="s">
        <v>5</v>
      </c>
    </row>
    <row r="5" spans="1:12">
      <c r="A5" s="246" t="s">
        <v>253</v>
      </c>
      <c r="B5" s="247"/>
      <c r="C5" s="247"/>
      <c r="D5" s="247"/>
      <c r="E5" s="247"/>
      <c r="F5" s="247"/>
      <c r="G5" s="247"/>
      <c r="H5" s="247"/>
      <c r="I5" s="38">
        <v>1</v>
      </c>
      <c r="J5" s="5">
        <v>133372000</v>
      </c>
      <c r="K5" s="5">
        <v>133372000</v>
      </c>
      <c r="L5" s="97"/>
    </row>
    <row r="6" spans="1:12">
      <c r="A6" s="246" t="s">
        <v>254</v>
      </c>
      <c r="B6" s="247"/>
      <c r="C6" s="247"/>
      <c r="D6" s="247"/>
      <c r="E6" s="247"/>
      <c r="F6" s="247"/>
      <c r="G6" s="247"/>
      <c r="H6" s="247"/>
      <c r="I6" s="38">
        <v>2</v>
      </c>
      <c r="J6" s="6">
        <v>881530908</v>
      </c>
      <c r="K6" s="6">
        <v>881489590</v>
      </c>
      <c r="L6" s="97"/>
    </row>
    <row r="7" spans="1:12">
      <c r="A7" s="246" t="s">
        <v>255</v>
      </c>
      <c r="B7" s="247"/>
      <c r="C7" s="247"/>
      <c r="D7" s="247"/>
      <c r="E7" s="247"/>
      <c r="F7" s="247"/>
      <c r="G7" s="247"/>
      <c r="H7" s="247"/>
      <c r="I7" s="38">
        <v>3</v>
      </c>
      <c r="J7" s="6">
        <v>-23969704.000000071</v>
      </c>
      <c r="K7" s="6">
        <v>-65291279</v>
      </c>
      <c r="L7" s="97"/>
    </row>
    <row r="8" spans="1:12">
      <c r="A8" s="246" t="s">
        <v>256</v>
      </c>
      <c r="B8" s="247"/>
      <c r="C8" s="247"/>
      <c r="D8" s="247"/>
      <c r="E8" s="247"/>
      <c r="F8" s="247"/>
      <c r="G8" s="247"/>
      <c r="H8" s="247"/>
      <c r="I8" s="38">
        <v>4</v>
      </c>
      <c r="J8" s="6">
        <v>715717101</v>
      </c>
      <c r="K8" s="6">
        <v>887803777</v>
      </c>
      <c r="L8" s="97"/>
    </row>
    <row r="9" spans="1:12">
      <c r="A9" s="246" t="s">
        <v>257</v>
      </c>
      <c r="B9" s="247"/>
      <c r="C9" s="247"/>
      <c r="D9" s="247"/>
      <c r="E9" s="247"/>
      <c r="F9" s="247"/>
      <c r="G9" s="247"/>
      <c r="H9" s="247"/>
      <c r="I9" s="38">
        <v>5</v>
      </c>
      <c r="J9" s="6">
        <v>228061526</v>
      </c>
      <c r="K9" s="6">
        <v>231017823</v>
      </c>
      <c r="L9" s="97"/>
    </row>
    <row r="10" spans="1:12">
      <c r="A10" s="246" t="s">
        <v>258</v>
      </c>
      <c r="B10" s="247"/>
      <c r="C10" s="247"/>
      <c r="D10" s="247"/>
      <c r="E10" s="247"/>
      <c r="F10" s="247"/>
      <c r="G10" s="247"/>
      <c r="H10" s="247"/>
      <c r="I10" s="38">
        <v>6</v>
      </c>
      <c r="J10" s="6"/>
      <c r="K10" s="6"/>
      <c r="L10" s="97"/>
    </row>
    <row r="11" spans="1:12">
      <c r="A11" s="246" t="s">
        <v>259</v>
      </c>
      <c r="B11" s="247"/>
      <c r="C11" s="247"/>
      <c r="D11" s="247"/>
      <c r="E11" s="247"/>
      <c r="F11" s="247"/>
      <c r="G11" s="247"/>
      <c r="H11" s="247"/>
      <c r="I11" s="38">
        <v>7</v>
      </c>
      <c r="J11" s="6"/>
      <c r="K11" s="6"/>
      <c r="L11" s="97"/>
    </row>
    <row r="12" spans="1:12">
      <c r="A12" s="246" t="s">
        <v>260</v>
      </c>
      <c r="B12" s="247"/>
      <c r="C12" s="247"/>
      <c r="D12" s="247"/>
      <c r="E12" s="247"/>
      <c r="F12" s="247"/>
      <c r="G12" s="247"/>
      <c r="H12" s="247"/>
      <c r="I12" s="38">
        <v>8</v>
      </c>
      <c r="J12" s="6"/>
      <c r="K12" s="6"/>
      <c r="L12" s="97"/>
    </row>
    <row r="13" spans="1:12">
      <c r="A13" s="258" t="s">
        <v>303</v>
      </c>
      <c r="B13" s="247"/>
      <c r="C13" s="247"/>
      <c r="D13" s="247"/>
      <c r="E13" s="247"/>
      <c r="F13" s="247"/>
      <c r="G13" s="247"/>
      <c r="H13" s="247"/>
      <c r="I13" s="38">
        <v>9</v>
      </c>
      <c r="J13" s="6">
        <v>2053244.0000000002</v>
      </c>
      <c r="K13" s="6">
        <v>1191938</v>
      </c>
      <c r="L13" s="97"/>
    </row>
    <row r="14" spans="1:12">
      <c r="A14" s="248" t="s">
        <v>261</v>
      </c>
      <c r="B14" s="249"/>
      <c r="C14" s="249"/>
      <c r="D14" s="249"/>
      <c r="E14" s="249"/>
      <c r="F14" s="249"/>
      <c r="G14" s="249"/>
      <c r="H14" s="249"/>
      <c r="I14" s="38">
        <v>10</v>
      </c>
      <c r="J14" s="43">
        <v>1936765075</v>
      </c>
      <c r="K14" s="43">
        <v>2069583849</v>
      </c>
      <c r="L14" s="97"/>
    </row>
    <row r="15" spans="1:12">
      <c r="A15" s="246" t="s">
        <v>308</v>
      </c>
      <c r="B15" s="247"/>
      <c r="C15" s="247"/>
      <c r="D15" s="247"/>
      <c r="E15" s="247"/>
      <c r="F15" s="247"/>
      <c r="G15" s="247"/>
      <c r="H15" s="247"/>
      <c r="I15" s="38">
        <v>11</v>
      </c>
      <c r="J15" s="6">
        <v>2118735</v>
      </c>
      <c r="K15" s="6">
        <v>-52877595</v>
      </c>
      <c r="L15" s="97"/>
    </row>
    <row r="16" spans="1:12">
      <c r="A16" s="246" t="s">
        <v>269</v>
      </c>
      <c r="B16" s="247"/>
      <c r="C16" s="247"/>
      <c r="D16" s="247"/>
      <c r="E16" s="247"/>
      <c r="F16" s="247"/>
      <c r="G16" s="247"/>
      <c r="H16" s="247"/>
      <c r="I16" s="38">
        <v>12</v>
      </c>
      <c r="J16" s="6"/>
      <c r="K16" s="6"/>
      <c r="L16" s="97"/>
    </row>
    <row r="17" spans="1:12">
      <c r="A17" s="246" t="s">
        <v>268</v>
      </c>
      <c r="B17" s="247"/>
      <c r="C17" s="247"/>
      <c r="D17" s="247"/>
      <c r="E17" s="247"/>
      <c r="F17" s="247"/>
      <c r="G17" s="247"/>
      <c r="H17" s="247"/>
      <c r="I17" s="38">
        <v>13</v>
      </c>
      <c r="J17" s="6">
        <v>-4992548</v>
      </c>
      <c r="K17" s="6">
        <v>-3760018</v>
      </c>
      <c r="L17" s="97"/>
    </row>
    <row r="18" spans="1:12">
      <c r="A18" s="246" t="s">
        <v>267</v>
      </c>
      <c r="B18" s="247"/>
      <c r="C18" s="247"/>
      <c r="D18" s="247"/>
      <c r="E18" s="247"/>
      <c r="F18" s="247"/>
      <c r="G18" s="247"/>
      <c r="H18" s="247"/>
      <c r="I18" s="38">
        <v>14</v>
      </c>
      <c r="J18" s="6"/>
      <c r="K18" s="6"/>
      <c r="L18" s="97"/>
    </row>
    <row r="19" spans="1:12">
      <c r="A19" s="246" t="s">
        <v>266</v>
      </c>
      <c r="B19" s="247"/>
      <c r="C19" s="247"/>
      <c r="D19" s="247"/>
      <c r="E19" s="247"/>
      <c r="F19" s="247"/>
      <c r="G19" s="247"/>
      <c r="H19" s="247"/>
      <c r="I19" s="38">
        <v>15</v>
      </c>
      <c r="J19" s="6"/>
      <c r="K19" s="6"/>
      <c r="L19" s="97"/>
    </row>
    <row r="20" spans="1:12">
      <c r="A20" s="246" t="s">
        <v>265</v>
      </c>
      <c r="B20" s="247"/>
      <c r="C20" s="247"/>
      <c r="D20" s="247"/>
      <c r="E20" s="247"/>
      <c r="F20" s="247"/>
      <c r="G20" s="247"/>
      <c r="H20" s="247"/>
      <c r="I20" s="38">
        <v>16</v>
      </c>
      <c r="J20" s="6">
        <v>187039530</v>
      </c>
      <c r="K20" s="6">
        <v>183897114</v>
      </c>
      <c r="L20" s="97"/>
    </row>
    <row r="21" spans="1:12">
      <c r="A21" s="248" t="s">
        <v>264</v>
      </c>
      <c r="B21" s="249"/>
      <c r="C21" s="249"/>
      <c r="D21" s="249"/>
      <c r="E21" s="249"/>
      <c r="F21" s="249"/>
      <c r="G21" s="249"/>
      <c r="H21" s="249"/>
      <c r="I21" s="38">
        <v>17</v>
      </c>
      <c r="J21" s="49">
        <v>184165717</v>
      </c>
      <c r="K21" s="49">
        <v>127259501</v>
      </c>
      <c r="L21" s="97"/>
    </row>
    <row r="22" spans="1:12">
      <c r="A22" s="250"/>
      <c r="B22" s="251"/>
      <c r="C22" s="251"/>
      <c r="D22" s="251"/>
      <c r="E22" s="251"/>
      <c r="F22" s="251"/>
      <c r="G22" s="251"/>
      <c r="H22" s="251"/>
      <c r="I22" s="252"/>
      <c r="J22" s="252"/>
      <c r="K22" s="253"/>
    </row>
    <row r="23" spans="1:12">
      <c r="A23" s="254" t="s">
        <v>263</v>
      </c>
      <c r="B23" s="255"/>
      <c r="C23" s="255"/>
      <c r="D23" s="255"/>
      <c r="E23" s="255"/>
      <c r="F23" s="255"/>
      <c r="G23" s="255"/>
      <c r="H23" s="255"/>
      <c r="I23" s="39">
        <v>18</v>
      </c>
      <c r="J23" s="5">
        <v>184032977</v>
      </c>
      <c r="K23" s="5">
        <v>126834254</v>
      </c>
    </row>
    <row r="24" spans="1:12" ht="17.25" customHeight="1">
      <c r="A24" s="256" t="s">
        <v>262</v>
      </c>
      <c r="B24" s="257"/>
      <c r="C24" s="257"/>
      <c r="D24" s="257"/>
      <c r="E24" s="257"/>
      <c r="F24" s="257"/>
      <c r="G24" s="257"/>
      <c r="H24" s="257"/>
      <c r="I24" s="40">
        <v>19</v>
      </c>
      <c r="J24" s="49">
        <v>132740</v>
      </c>
      <c r="K24" s="49">
        <v>425247</v>
      </c>
    </row>
    <row r="25" spans="1:12" ht="30" customHeight="1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3:K24 J9:K21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 Simić</cp:lastModifiedBy>
  <cp:lastPrinted>2011-04-21T12:13:04Z</cp:lastPrinted>
  <dcterms:created xsi:type="dcterms:W3CDTF">2008-10-17T11:51:54Z</dcterms:created>
  <dcterms:modified xsi:type="dcterms:W3CDTF">2016-10-26T09:53:23Z</dcterms:modified>
</cp:coreProperties>
</file>